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电表2021年10月" sheetId="1" r:id="rId1"/>
    <sheet name="水表2021年10月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<sst xmlns="http://schemas.openxmlformats.org/spreadsheetml/2006/main" count="371" uniqueCount="221">
  <si>
    <r>
      <t>博文管理学院各处用电量月统计表(</t>
    </r>
    <r>
      <rPr>
        <sz val="14"/>
        <rFont val="宋体"/>
        <charset val="134"/>
      </rPr>
      <t>填表</t>
    </r>
    <r>
      <rPr>
        <b/>
        <sz val="14"/>
        <rFont val="宋体"/>
        <charset val="134"/>
      </rPr>
      <t xml:space="preserve">）  </t>
    </r>
    <r>
      <rPr>
        <sz val="10"/>
        <rFont val="宋体"/>
        <charset val="134"/>
      </rPr>
      <t xml:space="preserve"> 2021年10月1日-10月31日</t>
    </r>
  </si>
  <si>
    <t>序号</t>
  </si>
  <si>
    <t>电表方位</t>
  </si>
  <si>
    <t>倍率</t>
  </si>
  <si>
    <t>上月止码</t>
  </si>
  <si>
    <t>本月止码</t>
  </si>
  <si>
    <t>实用度数</t>
  </si>
  <si>
    <t>上月实用度数</t>
  </si>
  <si>
    <t>单价（元/度）</t>
  </si>
  <si>
    <t>金额（元）</t>
  </si>
  <si>
    <t>备注</t>
  </si>
  <si>
    <t>6#</t>
  </si>
  <si>
    <t>一号柜（南）总表</t>
  </si>
  <si>
    <t>二号柜（北）总表</t>
  </si>
  <si>
    <t>排球场</t>
  </si>
  <si>
    <t>足球场照明</t>
  </si>
  <si>
    <t>直饮水</t>
  </si>
  <si>
    <t>联通</t>
  </si>
  <si>
    <t>洗衣房</t>
  </si>
  <si>
    <t>电信</t>
  </si>
  <si>
    <t>合计</t>
  </si>
  <si>
    <t>7#</t>
  </si>
  <si>
    <t>移动基站</t>
  </si>
  <si>
    <t>移动基站电表从一号柜分出</t>
  </si>
  <si>
    <t>大路灯</t>
  </si>
  <si>
    <t>庭院灯</t>
  </si>
  <si>
    <t>友宝</t>
  </si>
  <si>
    <t>8#</t>
  </si>
  <si>
    <t>路灯</t>
  </si>
  <si>
    <t>篮球场照明</t>
  </si>
  <si>
    <t>9#</t>
  </si>
  <si>
    <t>直饮水电表从一号柜分出</t>
  </si>
  <si>
    <t>新装</t>
  </si>
  <si>
    <t>新热水系统</t>
  </si>
  <si>
    <t>10#A</t>
  </si>
  <si>
    <t>配电房</t>
  </si>
  <si>
    <t>新装热水系统</t>
  </si>
  <si>
    <t>热水系统</t>
  </si>
  <si>
    <t>热水系统电表由配电房分出</t>
  </si>
  <si>
    <t>10#B</t>
  </si>
  <si>
    <t>11#A</t>
  </si>
  <si>
    <t>11#B</t>
  </si>
  <si>
    <t>12#</t>
  </si>
  <si>
    <t>13#</t>
  </si>
  <si>
    <t>消防水泵房（二级）</t>
  </si>
  <si>
    <t>配电房1</t>
  </si>
  <si>
    <t>配电房2</t>
  </si>
  <si>
    <t>水泵房路灯</t>
  </si>
  <si>
    <t>14#</t>
  </si>
  <si>
    <t xml:space="preserve"> A 区</t>
  </si>
  <si>
    <t xml:space="preserve"> B 区 </t>
  </si>
  <si>
    <t xml:space="preserve">    A、B热水（D）</t>
  </si>
  <si>
    <t>由B区配电柜分出</t>
  </si>
  <si>
    <t xml:space="preserve">  C  区</t>
  </si>
  <si>
    <t xml:space="preserve">  污水站</t>
  </si>
  <si>
    <t xml:space="preserve"> D  区</t>
  </si>
  <si>
    <t xml:space="preserve"> E  区</t>
  </si>
  <si>
    <t xml:space="preserve"> F  区</t>
  </si>
  <si>
    <t xml:space="preserve">    E、F区热水(A)</t>
  </si>
  <si>
    <t>由F区配电柜分出</t>
  </si>
  <si>
    <t xml:space="preserve"> G1  区</t>
  </si>
  <si>
    <r>
      <rPr>
        <b/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G1区热水(C)</t>
    </r>
  </si>
  <si>
    <t>由G1区配电柜分出</t>
  </si>
  <si>
    <r>
      <rPr>
        <sz val="10"/>
        <rFont val="宋体"/>
        <charset val="134"/>
      </rPr>
      <t xml:space="preserve"> </t>
    </r>
    <r>
      <rPr>
        <b/>
        <sz val="10"/>
        <rFont val="宋体"/>
        <charset val="134"/>
      </rPr>
      <t>G2  区</t>
    </r>
  </si>
  <si>
    <t xml:space="preserve">    G2区热水(B)</t>
  </si>
  <si>
    <t>由G2区配电柜分出</t>
  </si>
  <si>
    <t>大门岗路灯</t>
  </si>
  <si>
    <t>洗衣房（女）</t>
  </si>
  <si>
    <t>洗衣房（男）</t>
  </si>
  <si>
    <t xml:space="preserve">新装热水系统A区 </t>
  </si>
  <si>
    <t>新装热水系统B区</t>
  </si>
  <si>
    <t xml:space="preserve">新装热水系统C区 </t>
  </si>
  <si>
    <t xml:space="preserve">新装热水系统D区 </t>
  </si>
  <si>
    <t>直饮水1</t>
  </si>
  <si>
    <t>直饮水2</t>
  </si>
  <si>
    <t>直饮水3</t>
  </si>
  <si>
    <t>宿舍楼合计用电量</t>
  </si>
  <si>
    <t>1#食堂一层</t>
  </si>
  <si>
    <t>照明总表</t>
  </si>
  <si>
    <t>供食堂一层、三层照明</t>
  </si>
  <si>
    <t>一层动力总表</t>
  </si>
  <si>
    <t>暂时供食堂一层动力</t>
  </si>
  <si>
    <t>空   调</t>
  </si>
  <si>
    <t>食堂一层实际用电量</t>
  </si>
  <si>
    <t>食堂一层总用电量</t>
  </si>
  <si>
    <t>1#食堂二层</t>
  </si>
  <si>
    <t>二层动力表2</t>
  </si>
  <si>
    <t>已经拆除</t>
  </si>
  <si>
    <t>空调</t>
  </si>
  <si>
    <t>二层动力1实际用电量</t>
  </si>
  <si>
    <t>杨玲娟实际使用量</t>
  </si>
  <si>
    <t>1#食堂二层总用电量</t>
  </si>
  <si>
    <t>1#食堂三层</t>
  </si>
  <si>
    <t xml:space="preserve">总 电 表 </t>
  </si>
  <si>
    <t>1#食堂三层总用电量</t>
  </si>
  <si>
    <t>2#食堂</t>
  </si>
  <si>
    <t>一层照明</t>
  </si>
  <si>
    <t>一层动力</t>
  </si>
  <si>
    <t>一层空调</t>
  </si>
  <si>
    <t>二层照明</t>
  </si>
  <si>
    <t>三层照明</t>
  </si>
  <si>
    <t>4#楼</t>
  </si>
  <si>
    <t>五层动力</t>
  </si>
  <si>
    <t>从一层动力分出，供四、五层现教中心使用</t>
  </si>
  <si>
    <t>A区照明</t>
  </si>
  <si>
    <t>B、C区照明</t>
  </si>
  <si>
    <t>文印店</t>
  </si>
  <si>
    <t>A区直饮水</t>
  </si>
  <si>
    <t>C区直饮水</t>
  </si>
  <si>
    <t>4#楼总用电量</t>
  </si>
  <si>
    <t>3#楼</t>
  </si>
  <si>
    <t>B区照明</t>
  </si>
  <si>
    <t>C区照明</t>
  </si>
  <si>
    <t>二层C区动力</t>
  </si>
  <si>
    <t>从C区照明分出</t>
  </si>
  <si>
    <t>二层AB区动力</t>
  </si>
  <si>
    <t>四层AB区动力</t>
  </si>
  <si>
    <t>5路车休息室</t>
  </si>
  <si>
    <t>5路车充电桩</t>
  </si>
  <si>
    <t>从4#楼箱变接出</t>
  </si>
  <si>
    <t>3#楼总用电量</t>
  </si>
  <si>
    <t>2#楼</t>
  </si>
  <si>
    <t>一座</t>
  </si>
  <si>
    <t>照 明</t>
  </si>
  <si>
    <t>动 力</t>
  </si>
  <si>
    <t>空 调</t>
  </si>
  <si>
    <t>四层动力</t>
  </si>
  <si>
    <t>二座</t>
  </si>
  <si>
    <t>二层动力</t>
  </si>
  <si>
    <t>三层动力</t>
  </si>
  <si>
    <t>消防动力</t>
  </si>
  <si>
    <t>1#楼</t>
  </si>
  <si>
    <t>南面配电房</t>
  </si>
  <si>
    <t>北面配电房</t>
  </si>
  <si>
    <t>6层多功能厅</t>
  </si>
  <si>
    <t>1座直饮水</t>
  </si>
  <si>
    <t>2座直饮水</t>
  </si>
  <si>
    <t>特灵热水系统</t>
  </si>
  <si>
    <t>供6#、7#楼热水</t>
  </si>
  <si>
    <t>天舒热水系统</t>
  </si>
  <si>
    <t>供8#、9#楼热水</t>
  </si>
  <si>
    <t>商铺</t>
  </si>
  <si>
    <t>总表</t>
  </si>
  <si>
    <t>预付电表读数  1445</t>
  </si>
  <si>
    <t>2#食堂2楼商业街</t>
  </si>
  <si>
    <t>1#绝味鸭脖</t>
  </si>
  <si>
    <t>2#中国联通</t>
  </si>
  <si>
    <t>3#自助酸奶水果捞</t>
  </si>
  <si>
    <t>4#、5#御恋烧仙草</t>
  </si>
  <si>
    <t>6#、7#、8#、18#-2优宜惠便利店</t>
  </si>
  <si>
    <t>150/5</t>
  </si>
  <si>
    <t>9#水果店</t>
  </si>
  <si>
    <t>10#星食奶茶店</t>
  </si>
  <si>
    <t>11#四季水果店</t>
  </si>
  <si>
    <t>12#粮裕面包店</t>
  </si>
  <si>
    <t>13#快乐星汉堡店</t>
  </si>
  <si>
    <t>14#大明眼镜店</t>
  </si>
  <si>
    <t>15#手机维修店</t>
  </si>
  <si>
    <t>16#理发店</t>
  </si>
  <si>
    <t>1#</t>
  </si>
  <si>
    <t>2#</t>
  </si>
  <si>
    <t>17#-1--18#-1小吃友餐吧</t>
  </si>
  <si>
    <t>19#-1卤汁深</t>
  </si>
  <si>
    <t>19#-2阿嬷豆花店</t>
  </si>
  <si>
    <t>20#煎饼果子店</t>
  </si>
  <si>
    <t>奶茶店（1#食堂）</t>
  </si>
  <si>
    <t>2#食堂芒多多奶茶店</t>
  </si>
  <si>
    <r>
      <t xml:space="preserve">博文管理学院各处用水量统计表（填表）  </t>
    </r>
    <r>
      <rPr>
        <sz val="10"/>
        <rFont val="宋体"/>
        <charset val="134"/>
      </rPr>
      <t>2021年10月1日-10月31日</t>
    </r>
  </si>
  <si>
    <t>水表位置</t>
  </si>
  <si>
    <t>单价（元/吨）</t>
  </si>
  <si>
    <t>南面总水表</t>
  </si>
  <si>
    <t>洗衣房水表由各栋南面总水表分出</t>
  </si>
  <si>
    <t>北面总水表</t>
  </si>
  <si>
    <t>合     计</t>
  </si>
  <si>
    <t>总水表</t>
  </si>
  <si>
    <t>洗衣房、直饮水由总水表分出</t>
  </si>
  <si>
    <t>10#</t>
  </si>
  <si>
    <t>A</t>
  </si>
  <si>
    <t xml:space="preserve"> </t>
  </si>
  <si>
    <t>B</t>
  </si>
  <si>
    <t>11#</t>
  </si>
  <si>
    <t>教师公寓</t>
  </si>
  <si>
    <t>B南面</t>
  </si>
  <si>
    <t>A北面</t>
  </si>
  <si>
    <t>A南面</t>
  </si>
  <si>
    <t>G1区热水</t>
  </si>
  <si>
    <t>F区热水</t>
  </si>
  <si>
    <t>G2热水</t>
  </si>
  <si>
    <t>B北面</t>
  </si>
  <si>
    <t>D区热水</t>
  </si>
  <si>
    <t>学生公寓用水量合计</t>
  </si>
  <si>
    <t>1#食堂</t>
  </si>
  <si>
    <t>厨房</t>
  </si>
  <si>
    <t>一  层</t>
  </si>
  <si>
    <t>二层</t>
  </si>
  <si>
    <t>总表（二层）</t>
  </si>
  <si>
    <t>三  层</t>
  </si>
  <si>
    <t>厕所</t>
  </si>
  <si>
    <t>二  层</t>
  </si>
  <si>
    <t>一  楼</t>
  </si>
  <si>
    <t>二  楼</t>
  </si>
  <si>
    <t>西  侧</t>
  </si>
  <si>
    <t>东  侧</t>
  </si>
  <si>
    <t>对面果园</t>
  </si>
  <si>
    <t>食堂合计用水量</t>
  </si>
  <si>
    <t>特灵热泵热水系统</t>
  </si>
  <si>
    <t>天舒热泵热水系统</t>
  </si>
  <si>
    <t>表坏，已经安排更换</t>
  </si>
  <si>
    <t>合       计</t>
  </si>
  <si>
    <t>1#  楼</t>
  </si>
  <si>
    <t>2#  楼</t>
  </si>
  <si>
    <t>3#  楼</t>
  </si>
  <si>
    <t>5路车水表1</t>
  </si>
  <si>
    <t>5路车水表2</t>
  </si>
  <si>
    <t>5路停车场</t>
  </si>
  <si>
    <t>4#  楼表一</t>
  </si>
  <si>
    <t>4#  楼表二</t>
  </si>
  <si>
    <t>合         计</t>
  </si>
  <si>
    <t>2#食堂商业总表</t>
  </si>
  <si>
    <t>4#、6#御恋烧仙草</t>
  </si>
  <si>
    <t>19#-2卤汁深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</si>
</sst>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等线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34"/>
    </font>
    <font>
      <b/>
      <sz val="10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30" fillId="26" borderId="2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71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2" fontId="1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12;&#22320;&#30913;&#30424;(F)\&#26412;&#22320;&#30913;&#30424;&#65288;F&#65289;\F&#30424;\&#21457;&#38598;&#22242;\2020&#24180;&#23398;&#38498;&#21508;&#22788;&#29992;&#27700;&#12289;&#29992;&#30005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.6电表 "/>
      <sheetName val="2020.6水表 "/>
      <sheetName val="2020.7月电表"/>
      <sheetName val="2020.7水表 "/>
      <sheetName val="2020.8月水表"/>
      <sheetName val="2020.8月电表"/>
      <sheetName val="2020.9月水表"/>
      <sheetName val="2020.9电表"/>
      <sheetName val="2020.10月水表"/>
      <sheetName val="2020.10月电表"/>
      <sheetName val="2020.11月水表"/>
      <sheetName val="2020.11月电表"/>
      <sheetName val="2020.12月水表"/>
      <sheetName val="2020.12月电表"/>
      <sheetName val="Sheet1"/>
    </sheetNames>
    <sheetDataSet>
      <sheetData sheetId="0" refreshError="1"/>
      <sheetData sheetId="1" refreshError="1">
        <row r="3">
          <cell r="H3">
            <v>59</v>
          </cell>
        </row>
        <row r="4">
          <cell r="H4">
            <v>2624</v>
          </cell>
        </row>
        <row r="5">
          <cell r="H5">
            <v>0</v>
          </cell>
        </row>
        <row r="6">
          <cell r="H6">
            <v>789</v>
          </cell>
        </row>
        <row r="7">
          <cell r="H7">
            <v>0</v>
          </cell>
        </row>
        <row r="8">
          <cell r="H8">
            <v>1738</v>
          </cell>
        </row>
        <row r="9">
          <cell r="H9">
            <v>1385</v>
          </cell>
        </row>
        <row r="10">
          <cell r="H10">
            <v>59</v>
          </cell>
        </row>
        <row r="11">
          <cell r="H11">
            <v>948</v>
          </cell>
        </row>
        <row r="12">
          <cell r="H12">
            <v>137</v>
          </cell>
        </row>
        <row r="13">
          <cell r="H13">
            <v>2081</v>
          </cell>
        </row>
        <row r="14">
          <cell r="H14">
            <v>218</v>
          </cell>
        </row>
        <row r="15">
          <cell r="H15">
            <v>0</v>
          </cell>
        </row>
        <row r="16">
          <cell r="H16">
            <v>1280</v>
          </cell>
        </row>
        <row r="17">
          <cell r="H17">
            <v>276</v>
          </cell>
        </row>
        <row r="18">
          <cell r="H18">
            <v>1193</v>
          </cell>
        </row>
        <row r="20">
          <cell r="H20">
            <v>150</v>
          </cell>
        </row>
        <row r="21">
          <cell r="H21">
            <v>24351</v>
          </cell>
        </row>
        <row r="22">
          <cell r="H22">
            <v>5176</v>
          </cell>
        </row>
        <row r="23">
          <cell r="H23">
            <v>955</v>
          </cell>
        </row>
        <row r="24">
          <cell r="H24">
            <v>1344</v>
          </cell>
        </row>
        <row r="25">
          <cell r="H25">
            <v>1662</v>
          </cell>
        </row>
        <row r="26">
          <cell r="H26">
            <v>311</v>
          </cell>
        </row>
        <row r="27">
          <cell r="H27">
            <v>431</v>
          </cell>
        </row>
        <row r="28">
          <cell r="H28">
            <v>642</v>
          </cell>
        </row>
        <row r="29">
          <cell r="H29">
            <v>3215</v>
          </cell>
        </row>
        <row r="30">
          <cell r="H30">
            <v>760</v>
          </cell>
        </row>
        <row r="31">
          <cell r="H31">
            <v>1071</v>
          </cell>
        </row>
        <row r="39">
          <cell r="H39">
            <v>292</v>
          </cell>
        </row>
        <row r="40">
          <cell r="H40">
            <v>298</v>
          </cell>
        </row>
        <row r="41">
          <cell r="H41">
            <v>244</v>
          </cell>
        </row>
        <row r="42">
          <cell r="H42">
            <v>99</v>
          </cell>
        </row>
        <row r="43">
          <cell r="H43">
            <v>708</v>
          </cell>
        </row>
        <row r="44">
          <cell r="H44">
            <v>48</v>
          </cell>
        </row>
        <row r="45">
          <cell r="H45">
            <v>232</v>
          </cell>
        </row>
        <row r="46">
          <cell r="H46">
            <v>294</v>
          </cell>
        </row>
        <row r="47">
          <cell r="H47">
            <v>0</v>
          </cell>
        </row>
        <row r="48">
          <cell r="H48">
            <v>582</v>
          </cell>
        </row>
        <row r="49">
          <cell r="H49">
            <v>3698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601</v>
          </cell>
        </row>
        <row r="53">
          <cell r="H53">
            <v>457</v>
          </cell>
        </row>
        <row r="54">
          <cell r="H54">
            <v>847</v>
          </cell>
        </row>
        <row r="56">
          <cell r="H5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3"/>
  <sheetViews>
    <sheetView workbookViewId="0">
      <selection activeCell="A1" sqref="A1:L1"/>
    </sheetView>
  </sheetViews>
  <sheetFormatPr defaultColWidth="9" defaultRowHeight="14.25"/>
  <cols>
    <col min="1" max="3" width="9" style="1"/>
    <col min="4" max="4" width="12.25" style="1" customWidth="1"/>
    <col min="5" max="9" width="9" style="1"/>
    <col min="10" max="10" width="9" style="43"/>
    <col min="11" max="11" width="12.375" style="43" customWidth="1"/>
    <col min="12" max="12" width="23.75" style="1" customWidth="1"/>
    <col min="13" max="16384" width="9" style="1"/>
  </cols>
  <sheetData>
    <row r="1" s="1" customFormat="1" ht="18.75" spans="1:1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="1" customFormat="1" spans="1:12">
      <c r="A2" s="25" t="s">
        <v>1</v>
      </c>
      <c r="B2" s="25" t="s">
        <v>2</v>
      </c>
      <c r="C2" s="25"/>
      <c r="D2" s="25"/>
      <c r="E2" s="25" t="s">
        <v>3</v>
      </c>
      <c r="F2" s="25" t="s">
        <v>4</v>
      </c>
      <c r="G2" s="26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5" t="s">
        <v>10</v>
      </c>
    </row>
    <row r="3" s="1" customFormat="1" spans="1:12">
      <c r="A3" s="25"/>
      <c r="B3" s="25"/>
      <c r="C3" s="25"/>
      <c r="D3" s="25"/>
      <c r="E3" s="25"/>
      <c r="F3" s="25"/>
      <c r="G3" s="39"/>
      <c r="H3" s="24"/>
      <c r="I3" s="24"/>
      <c r="J3" s="24"/>
      <c r="K3" s="24"/>
      <c r="L3" s="25"/>
    </row>
    <row r="4" s="1" customFormat="1" ht="18" customHeight="1" spans="1:12">
      <c r="A4" s="25">
        <v>1</v>
      </c>
      <c r="B4" s="42" t="s">
        <v>11</v>
      </c>
      <c r="C4" s="45" t="s">
        <v>12</v>
      </c>
      <c r="D4" s="45"/>
      <c r="E4" s="25">
        <f>300/5</f>
        <v>60</v>
      </c>
      <c r="F4" s="25">
        <v>27910</v>
      </c>
      <c r="G4" s="25">
        <v>28290</v>
      </c>
      <c r="H4" s="25">
        <v>22800</v>
      </c>
      <c r="I4" s="25"/>
      <c r="J4" s="25">
        <v>0.5441</v>
      </c>
      <c r="K4" s="52">
        <f t="shared" ref="K4:K67" si="0">H4*J4</f>
        <v>12405.48</v>
      </c>
      <c r="L4" s="45"/>
    </row>
    <row r="5" s="1" customFormat="1" ht="18" customHeight="1" spans="1:12">
      <c r="A5" s="25"/>
      <c r="B5" s="46"/>
      <c r="C5" s="45" t="s">
        <v>13</v>
      </c>
      <c r="D5" s="45"/>
      <c r="E5" s="25">
        <f>300/5</f>
        <v>60</v>
      </c>
      <c r="F5" s="25">
        <v>24222</v>
      </c>
      <c r="G5" s="25">
        <v>24635</v>
      </c>
      <c r="H5" s="25">
        <v>24780</v>
      </c>
      <c r="I5" s="25"/>
      <c r="J5" s="25">
        <v>0.5441</v>
      </c>
      <c r="K5" s="52">
        <f t="shared" si="0"/>
        <v>13482.798</v>
      </c>
      <c r="L5" s="45"/>
    </row>
    <row r="6" s="1" customFormat="1" ht="18" customHeight="1" spans="1:12">
      <c r="A6" s="25"/>
      <c r="B6" s="46"/>
      <c r="C6" s="13" t="s">
        <v>14</v>
      </c>
      <c r="D6" s="47"/>
      <c r="E6" s="25"/>
      <c r="F6" s="25">
        <v>235</v>
      </c>
      <c r="G6" s="25">
        <v>572</v>
      </c>
      <c r="H6" s="25">
        <v>337</v>
      </c>
      <c r="I6" s="25"/>
      <c r="J6" s="25">
        <v>0.5441</v>
      </c>
      <c r="K6" s="52">
        <f t="shared" si="0"/>
        <v>183.3617</v>
      </c>
      <c r="L6" s="45"/>
    </row>
    <row r="7" s="1" customFormat="1" ht="18" customHeight="1" spans="1:12">
      <c r="A7" s="25"/>
      <c r="B7" s="46"/>
      <c r="C7" s="13" t="s">
        <v>15</v>
      </c>
      <c r="D7" s="47"/>
      <c r="E7" s="25"/>
      <c r="F7" s="25">
        <v>4447</v>
      </c>
      <c r="G7" s="25">
        <v>4812</v>
      </c>
      <c r="H7" s="25">
        <v>365</v>
      </c>
      <c r="I7" s="25"/>
      <c r="J7" s="25">
        <v>0.5441</v>
      </c>
      <c r="K7" s="52">
        <f t="shared" si="0"/>
        <v>198.5965</v>
      </c>
      <c r="L7" s="45"/>
    </row>
    <row r="8" s="1" customFormat="1" ht="18" customHeight="1" spans="1:12">
      <c r="A8" s="25"/>
      <c r="B8" s="46"/>
      <c r="C8" s="13" t="s">
        <v>16</v>
      </c>
      <c r="D8" s="47"/>
      <c r="E8" s="25">
        <v>40</v>
      </c>
      <c r="F8" s="25">
        <v>408</v>
      </c>
      <c r="G8" s="25">
        <v>456</v>
      </c>
      <c r="H8" s="25">
        <v>1920</v>
      </c>
      <c r="I8" s="25"/>
      <c r="J8" s="25">
        <v>0.5441</v>
      </c>
      <c r="K8" s="52">
        <f t="shared" si="0"/>
        <v>1044.672</v>
      </c>
      <c r="L8" s="45"/>
    </row>
    <row r="9" s="1" customFormat="1" ht="18" customHeight="1" spans="1:12">
      <c r="A9" s="25"/>
      <c r="B9" s="46"/>
      <c r="C9" s="13" t="s">
        <v>17</v>
      </c>
      <c r="D9" s="47"/>
      <c r="E9" s="25"/>
      <c r="F9" s="25">
        <v>4741</v>
      </c>
      <c r="G9" s="25">
        <v>4741</v>
      </c>
      <c r="H9" s="25">
        <v>0</v>
      </c>
      <c r="I9" s="25"/>
      <c r="J9" s="25">
        <v>0.5441</v>
      </c>
      <c r="K9" s="52">
        <f t="shared" si="0"/>
        <v>0</v>
      </c>
      <c r="L9" s="45"/>
    </row>
    <row r="10" s="1" customFormat="1" ht="18" customHeight="1" spans="1:12">
      <c r="A10" s="25"/>
      <c r="B10" s="46"/>
      <c r="C10" s="13" t="s">
        <v>18</v>
      </c>
      <c r="D10" s="47"/>
      <c r="E10" s="25"/>
      <c r="F10" s="25">
        <v>15622</v>
      </c>
      <c r="G10" s="25">
        <v>15872</v>
      </c>
      <c r="H10" s="25">
        <v>250</v>
      </c>
      <c r="I10" s="25"/>
      <c r="J10" s="25">
        <v>0.5441</v>
      </c>
      <c r="K10" s="52">
        <f t="shared" si="0"/>
        <v>136.025</v>
      </c>
      <c r="L10" s="45"/>
    </row>
    <row r="11" s="1" customFormat="1" ht="18" customHeight="1" spans="1:12">
      <c r="A11" s="25"/>
      <c r="B11" s="41"/>
      <c r="C11" s="13" t="s">
        <v>19</v>
      </c>
      <c r="D11" s="47"/>
      <c r="E11" s="25"/>
      <c r="F11" s="25">
        <v>0</v>
      </c>
      <c r="G11" s="25">
        <v>957</v>
      </c>
      <c r="H11" s="25">
        <v>957</v>
      </c>
      <c r="I11" s="25"/>
      <c r="J11" s="25">
        <v>0.5441</v>
      </c>
      <c r="K11" s="52">
        <f t="shared" si="0"/>
        <v>520.7037</v>
      </c>
      <c r="L11" s="45"/>
    </row>
    <row r="12" s="1" customFormat="1" ht="18" customHeight="1" spans="1:12">
      <c r="A12" s="25"/>
      <c r="B12" s="48" t="s">
        <v>20</v>
      </c>
      <c r="C12" s="48"/>
      <c r="D12" s="48"/>
      <c r="E12" s="25"/>
      <c r="F12" s="25"/>
      <c r="G12" s="25"/>
      <c r="H12" s="45">
        <f>H4+H5</f>
        <v>47580</v>
      </c>
      <c r="I12" s="25"/>
      <c r="J12" s="25">
        <v>0.5441</v>
      </c>
      <c r="K12" s="52">
        <f t="shared" si="0"/>
        <v>25888.278</v>
      </c>
      <c r="L12" s="45"/>
    </row>
    <row r="13" s="1" customFormat="1" ht="18" customHeight="1" spans="1:12">
      <c r="A13" s="25">
        <v>2</v>
      </c>
      <c r="B13" s="42" t="s">
        <v>21</v>
      </c>
      <c r="C13" s="45" t="s">
        <v>12</v>
      </c>
      <c r="D13" s="45"/>
      <c r="E13" s="25">
        <f>300/5</f>
        <v>60</v>
      </c>
      <c r="F13" s="25">
        <v>34923</v>
      </c>
      <c r="G13" s="25">
        <v>35314</v>
      </c>
      <c r="H13" s="25">
        <v>23460</v>
      </c>
      <c r="I13" s="25"/>
      <c r="J13" s="25">
        <v>0.5441</v>
      </c>
      <c r="K13" s="52">
        <f t="shared" si="0"/>
        <v>12764.586</v>
      </c>
      <c r="L13" s="45"/>
    </row>
    <row r="14" s="1" customFormat="1" ht="18" customHeight="1" spans="1:12">
      <c r="A14" s="25"/>
      <c r="B14" s="46"/>
      <c r="C14" s="24" t="s">
        <v>22</v>
      </c>
      <c r="D14" s="24"/>
      <c r="E14" s="25">
        <v>1</v>
      </c>
      <c r="F14" s="25">
        <v>525640</v>
      </c>
      <c r="G14" s="25">
        <v>530886</v>
      </c>
      <c r="H14" s="25">
        <v>5246</v>
      </c>
      <c r="I14" s="25"/>
      <c r="J14" s="25">
        <v>0.5441</v>
      </c>
      <c r="K14" s="52">
        <f t="shared" si="0"/>
        <v>2854.3486</v>
      </c>
      <c r="L14" s="45" t="s">
        <v>23</v>
      </c>
    </row>
    <row r="15" s="1" customFormat="1" ht="18" customHeight="1" spans="1:12">
      <c r="A15" s="25"/>
      <c r="B15" s="46"/>
      <c r="C15" s="45" t="s">
        <v>13</v>
      </c>
      <c r="D15" s="45"/>
      <c r="E15" s="25">
        <f>300/5</f>
        <v>60</v>
      </c>
      <c r="F15" s="25">
        <v>20025</v>
      </c>
      <c r="G15" s="25">
        <v>20308</v>
      </c>
      <c r="H15" s="25">
        <v>16980</v>
      </c>
      <c r="I15" s="25"/>
      <c r="J15" s="25">
        <v>0.5441</v>
      </c>
      <c r="K15" s="52">
        <f t="shared" si="0"/>
        <v>9238.818</v>
      </c>
      <c r="L15" s="45"/>
    </row>
    <row r="16" s="1" customFormat="1" ht="18" customHeight="1" spans="1:12">
      <c r="A16" s="25"/>
      <c r="B16" s="46"/>
      <c r="C16" s="13" t="s">
        <v>24</v>
      </c>
      <c r="D16" s="47"/>
      <c r="E16" s="25"/>
      <c r="F16" s="25">
        <v>26937</v>
      </c>
      <c r="G16" s="25">
        <v>28642</v>
      </c>
      <c r="H16" s="25">
        <v>1705</v>
      </c>
      <c r="I16" s="25"/>
      <c r="J16" s="25">
        <v>0.5441</v>
      </c>
      <c r="K16" s="52">
        <f t="shared" si="0"/>
        <v>927.6905</v>
      </c>
      <c r="L16" s="45"/>
    </row>
    <row r="17" s="1" customFormat="1" ht="18" customHeight="1" spans="1:12">
      <c r="A17" s="25"/>
      <c r="B17" s="46"/>
      <c r="C17" s="13" t="s">
        <v>25</v>
      </c>
      <c r="D17" s="47"/>
      <c r="E17" s="25"/>
      <c r="F17" s="25">
        <v>1112</v>
      </c>
      <c r="G17" s="25">
        <v>1215</v>
      </c>
      <c r="H17" s="25">
        <v>103</v>
      </c>
      <c r="I17" s="25"/>
      <c r="J17" s="25">
        <v>0.5441</v>
      </c>
      <c r="K17" s="52">
        <f t="shared" si="0"/>
        <v>56.0423</v>
      </c>
      <c r="L17" s="45"/>
    </row>
    <row r="18" s="1" customFormat="1" ht="18" customHeight="1" spans="1:12">
      <c r="A18" s="25"/>
      <c r="B18" s="46"/>
      <c r="C18" s="13" t="s">
        <v>16</v>
      </c>
      <c r="D18" s="47"/>
      <c r="E18" s="25">
        <v>40</v>
      </c>
      <c r="F18" s="25">
        <v>514</v>
      </c>
      <c r="G18" s="25">
        <v>569</v>
      </c>
      <c r="H18" s="25">
        <v>2200</v>
      </c>
      <c r="I18" s="25"/>
      <c r="J18" s="25">
        <v>0.5441</v>
      </c>
      <c r="K18" s="52">
        <f t="shared" si="0"/>
        <v>1197.02</v>
      </c>
      <c r="L18" s="45"/>
    </row>
    <row r="19" s="1" customFormat="1" ht="18" customHeight="1" spans="1:12">
      <c r="A19" s="25"/>
      <c r="B19" s="46"/>
      <c r="C19" s="13" t="s">
        <v>18</v>
      </c>
      <c r="D19" s="47"/>
      <c r="E19" s="25"/>
      <c r="F19" s="25">
        <v>14187</v>
      </c>
      <c r="G19" s="25">
        <v>14438</v>
      </c>
      <c r="H19" s="25">
        <v>251</v>
      </c>
      <c r="I19" s="25"/>
      <c r="J19" s="25">
        <v>0.5441</v>
      </c>
      <c r="K19" s="52">
        <f t="shared" si="0"/>
        <v>136.5691</v>
      </c>
      <c r="L19" s="45"/>
    </row>
    <row r="20" s="1" customFormat="1" ht="18" customHeight="1" spans="1:12">
      <c r="A20" s="25"/>
      <c r="B20" s="46"/>
      <c r="C20" s="13" t="s">
        <v>26</v>
      </c>
      <c r="D20" s="47"/>
      <c r="E20" s="25"/>
      <c r="F20" s="25">
        <v>1602</v>
      </c>
      <c r="G20" s="25">
        <v>1709</v>
      </c>
      <c r="H20" s="25">
        <v>107</v>
      </c>
      <c r="I20" s="25"/>
      <c r="J20" s="25">
        <v>0.5441</v>
      </c>
      <c r="K20" s="52">
        <f t="shared" si="0"/>
        <v>58.2187</v>
      </c>
      <c r="L20" s="45"/>
    </row>
    <row r="21" s="1" customFormat="1" ht="18" customHeight="1" spans="1:12">
      <c r="A21" s="25"/>
      <c r="B21" s="46"/>
      <c r="C21" s="13" t="s">
        <v>17</v>
      </c>
      <c r="D21" s="47"/>
      <c r="E21" s="25"/>
      <c r="F21" s="25">
        <v>5783</v>
      </c>
      <c r="G21" s="25">
        <v>6299</v>
      </c>
      <c r="H21" s="25">
        <v>516</v>
      </c>
      <c r="I21" s="25"/>
      <c r="J21" s="25">
        <v>0.5441</v>
      </c>
      <c r="K21" s="52">
        <f t="shared" si="0"/>
        <v>280.7556</v>
      </c>
      <c r="L21" s="45"/>
    </row>
    <row r="22" s="1" customFormat="1" ht="18" customHeight="1" spans="1:12">
      <c r="A22" s="25"/>
      <c r="B22" s="41"/>
      <c r="C22" s="13" t="s">
        <v>19</v>
      </c>
      <c r="D22" s="47"/>
      <c r="E22" s="25"/>
      <c r="F22" s="25">
        <v>479</v>
      </c>
      <c r="G22" s="25">
        <v>861</v>
      </c>
      <c r="H22" s="25">
        <v>382</v>
      </c>
      <c r="I22" s="25"/>
      <c r="J22" s="25">
        <v>0.5441</v>
      </c>
      <c r="K22" s="52">
        <f t="shared" si="0"/>
        <v>207.8462</v>
      </c>
      <c r="L22" s="45"/>
    </row>
    <row r="23" s="1" customFormat="1" ht="18" customHeight="1" spans="1:12">
      <c r="A23" s="25"/>
      <c r="B23" s="48" t="s">
        <v>20</v>
      </c>
      <c r="C23" s="48"/>
      <c r="D23" s="48"/>
      <c r="E23" s="25"/>
      <c r="F23" s="25"/>
      <c r="G23" s="25"/>
      <c r="H23" s="45">
        <f>H13+H15</f>
        <v>40440</v>
      </c>
      <c r="I23" s="25"/>
      <c r="J23" s="25">
        <v>0.5441</v>
      </c>
      <c r="K23" s="52">
        <f t="shared" si="0"/>
        <v>22003.404</v>
      </c>
      <c r="L23" s="45"/>
    </row>
    <row r="24" s="1" customFormat="1" ht="18" customHeight="1" spans="1:12">
      <c r="A24" s="25">
        <v>3</v>
      </c>
      <c r="B24" s="42" t="s">
        <v>27</v>
      </c>
      <c r="C24" s="45" t="s">
        <v>12</v>
      </c>
      <c r="D24" s="45"/>
      <c r="E24" s="25">
        <f>300/5</f>
        <v>60</v>
      </c>
      <c r="F24" s="25">
        <v>30780</v>
      </c>
      <c r="G24" s="25">
        <v>31133</v>
      </c>
      <c r="H24" s="25">
        <v>21180</v>
      </c>
      <c r="I24" s="25"/>
      <c r="J24" s="25">
        <v>0.5441</v>
      </c>
      <c r="K24" s="52">
        <f t="shared" si="0"/>
        <v>11524.038</v>
      </c>
      <c r="L24" s="45"/>
    </row>
    <row r="25" s="1" customFormat="1" ht="18" customHeight="1" spans="1:12">
      <c r="A25" s="25"/>
      <c r="B25" s="46"/>
      <c r="C25" s="45" t="s">
        <v>13</v>
      </c>
      <c r="D25" s="45"/>
      <c r="E25" s="25">
        <f>300/5</f>
        <v>60</v>
      </c>
      <c r="F25" s="25">
        <v>25740</v>
      </c>
      <c r="G25" s="25">
        <v>26044</v>
      </c>
      <c r="H25" s="25">
        <v>18240</v>
      </c>
      <c r="I25" s="25"/>
      <c r="J25" s="25">
        <v>0.5441</v>
      </c>
      <c r="K25" s="52">
        <f t="shared" si="0"/>
        <v>9924.384</v>
      </c>
      <c r="L25" s="45"/>
    </row>
    <row r="26" s="1" customFormat="1" ht="18" customHeight="1" spans="1:12">
      <c r="A26" s="25"/>
      <c r="B26" s="46"/>
      <c r="C26" s="13" t="s">
        <v>28</v>
      </c>
      <c r="D26" s="47"/>
      <c r="E26" s="25"/>
      <c r="F26" s="25">
        <v>17236</v>
      </c>
      <c r="G26" s="25">
        <v>18566</v>
      </c>
      <c r="H26" s="25">
        <v>1330</v>
      </c>
      <c r="I26" s="25"/>
      <c r="J26" s="25">
        <v>0.5441</v>
      </c>
      <c r="K26" s="52">
        <f t="shared" si="0"/>
        <v>723.653</v>
      </c>
      <c r="L26" s="45"/>
    </row>
    <row r="27" s="1" customFormat="1" ht="18" customHeight="1" spans="1:12">
      <c r="A27" s="25"/>
      <c r="B27" s="46"/>
      <c r="C27" s="13" t="s">
        <v>29</v>
      </c>
      <c r="D27" s="47"/>
      <c r="E27" s="25"/>
      <c r="F27" s="25">
        <v>5950</v>
      </c>
      <c r="G27" s="25">
        <v>6474</v>
      </c>
      <c r="H27" s="25">
        <v>524</v>
      </c>
      <c r="I27" s="25"/>
      <c r="J27" s="25">
        <v>0.5441</v>
      </c>
      <c r="K27" s="52">
        <f t="shared" si="0"/>
        <v>285.1084</v>
      </c>
      <c r="L27" s="45"/>
    </row>
    <row r="28" s="1" customFormat="1" ht="18" customHeight="1" spans="1:12">
      <c r="A28" s="25"/>
      <c r="B28" s="46"/>
      <c r="C28" s="13" t="s">
        <v>17</v>
      </c>
      <c r="D28" s="47"/>
      <c r="E28" s="25"/>
      <c r="F28" s="25">
        <v>18511</v>
      </c>
      <c r="G28" s="25">
        <v>19625</v>
      </c>
      <c r="H28" s="25">
        <v>1114</v>
      </c>
      <c r="I28" s="25"/>
      <c r="J28" s="25">
        <v>0.5441</v>
      </c>
      <c r="K28" s="52">
        <f t="shared" si="0"/>
        <v>606.1274</v>
      </c>
      <c r="L28" s="45"/>
    </row>
    <row r="29" s="1" customFormat="1" ht="18" customHeight="1" spans="1:12">
      <c r="A29" s="25"/>
      <c r="B29" s="46"/>
      <c r="C29" s="13" t="s">
        <v>16</v>
      </c>
      <c r="D29" s="47"/>
      <c r="E29" s="25">
        <v>40</v>
      </c>
      <c r="F29" s="25">
        <v>389</v>
      </c>
      <c r="G29" s="25">
        <v>421</v>
      </c>
      <c r="H29" s="25">
        <v>1280</v>
      </c>
      <c r="I29" s="25"/>
      <c r="J29" s="25">
        <v>0.5441</v>
      </c>
      <c r="K29" s="52">
        <f t="shared" si="0"/>
        <v>696.448</v>
      </c>
      <c r="L29" s="45"/>
    </row>
    <row r="30" s="1" customFormat="1" ht="18" customHeight="1" spans="1:12">
      <c r="A30" s="25"/>
      <c r="B30" s="41"/>
      <c r="C30" s="13" t="s">
        <v>19</v>
      </c>
      <c r="D30" s="47"/>
      <c r="E30" s="25"/>
      <c r="F30" s="25">
        <v>350</v>
      </c>
      <c r="G30" s="25">
        <v>743</v>
      </c>
      <c r="H30" s="25">
        <v>393</v>
      </c>
      <c r="I30" s="25"/>
      <c r="J30" s="25">
        <v>0.5441</v>
      </c>
      <c r="K30" s="52">
        <f t="shared" si="0"/>
        <v>213.8313</v>
      </c>
      <c r="L30" s="45"/>
    </row>
    <row r="31" s="1" customFormat="1" ht="18" customHeight="1" spans="1:12">
      <c r="A31" s="25"/>
      <c r="B31" s="48" t="s">
        <v>20</v>
      </c>
      <c r="C31" s="48"/>
      <c r="D31" s="48"/>
      <c r="E31" s="25"/>
      <c r="F31" s="25"/>
      <c r="G31" s="25"/>
      <c r="H31" s="45">
        <f>H24+H25</f>
        <v>39420</v>
      </c>
      <c r="I31" s="25"/>
      <c r="J31" s="25">
        <v>0.5441</v>
      </c>
      <c r="K31" s="52">
        <f t="shared" si="0"/>
        <v>21448.422</v>
      </c>
      <c r="L31" s="45"/>
    </row>
    <row r="32" s="1" customFormat="1" ht="18" customHeight="1" spans="1:12">
      <c r="A32" s="25">
        <v>4</v>
      </c>
      <c r="B32" s="42" t="s">
        <v>30</v>
      </c>
      <c r="C32" s="45" t="s">
        <v>12</v>
      </c>
      <c r="D32" s="45"/>
      <c r="E32" s="25">
        <f>300/5</f>
        <v>60</v>
      </c>
      <c r="F32" s="25">
        <v>25213</v>
      </c>
      <c r="G32" s="25">
        <v>25683</v>
      </c>
      <c r="H32" s="25">
        <v>28200</v>
      </c>
      <c r="I32" s="25"/>
      <c r="J32" s="25">
        <v>0.5441</v>
      </c>
      <c r="K32" s="52">
        <f t="shared" si="0"/>
        <v>15343.62</v>
      </c>
      <c r="L32" s="53"/>
    </row>
    <row r="33" s="1" customFormat="1" ht="18" customHeight="1" spans="1:12">
      <c r="A33" s="25"/>
      <c r="B33" s="46"/>
      <c r="C33" s="24" t="s">
        <v>16</v>
      </c>
      <c r="D33" s="24"/>
      <c r="E33" s="25">
        <v>1</v>
      </c>
      <c r="F33" s="25">
        <v>87461</v>
      </c>
      <c r="G33" s="25">
        <v>88593</v>
      </c>
      <c r="H33" s="25">
        <v>1132</v>
      </c>
      <c r="I33" s="25"/>
      <c r="J33" s="25">
        <v>0.5441</v>
      </c>
      <c r="K33" s="52">
        <f t="shared" si="0"/>
        <v>615.9212</v>
      </c>
      <c r="L33" s="45" t="s">
        <v>31</v>
      </c>
    </row>
    <row r="34" s="1" customFormat="1" ht="18" customHeight="1" spans="1:12">
      <c r="A34" s="25"/>
      <c r="B34" s="46"/>
      <c r="C34" s="45" t="s">
        <v>13</v>
      </c>
      <c r="D34" s="45"/>
      <c r="E34" s="25">
        <v>120</v>
      </c>
      <c r="F34" s="25">
        <v>199</v>
      </c>
      <c r="G34" s="25">
        <v>413</v>
      </c>
      <c r="H34" s="25">
        <v>25680</v>
      </c>
      <c r="I34" s="25"/>
      <c r="J34" s="25">
        <v>0.5441</v>
      </c>
      <c r="K34" s="52">
        <f t="shared" si="0"/>
        <v>13972.488</v>
      </c>
      <c r="L34" s="45" t="s">
        <v>32</v>
      </c>
    </row>
    <row r="35" s="1" customFormat="1" ht="18" customHeight="1" spans="1:12">
      <c r="A35" s="25"/>
      <c r="B35" s="46"/>
      <c r="C35" s="13" t="s">
        <v>17</v>
      </c>
      <c r="D35" s="47"/>
      <c r="E35" s="25"/>
      <c r="F35" s="25">
        <v>3565</v>
      </c>
      <c r="G35" s="25">
        <v>4191</v>
      </c>
      <c r="H35" s="25">
        <v>626</v>
      </c>
      <c r="I35" s="25"/>
      <c r="J35" s="25">
        <v>0.5441</v>
      </c>
      <c r="K35" s="52">
        <f t="shared" si="0"/>
        <v>340.6066</v>
      </c>
      <c r="L35" s="45"/>
    </row>
    <row r="36" s="1" customFormat="1" ht="18" customHeight="1" spans="1:12">
      <c r="A36" s="25"/>
      <c r="B36" s="46"/>
      <c r="C36" s="13" t="s">
        <v>18</v>
      </c>
      <c r="D36" s="47"/>
      <c r="E36" s="25"/>
      <c r="F36" s="25">
        <v>10063</v>
      </c>
      <c r="G36" s="25">
        <v>10370</v>
      </c>
      <c r="H36" s="25">
        <v>307</v>
      </c>
      <c r="I36" s="25"/>
      <c r="J36" s="25">
        <v>0.5441</v>
      </c>
      <c r="K36" s="52">
        <f t="shared" si="0"/>
        <v>167.0387</v>
      </c>
      <c r="L36" s="45"/>
    </row>
    <row r="37" s="1" customFormat="1" ht="18" customHeight="1" spans="1:12">
      <c r="A37" s="25"/>
      <c r="B37" s="46"/>
      <c r="C37" s="13" t="s">
        <v>19</v>
      </c>
      <c r="D37" s="47"/>
      <c r="E37" s="25"/>
      <c r="F37" s="25">
        <v>457</v>
      </c>
      <c r="G37" s="25">
        <v>851</v>
      </c>
      <c r="H37" s="25">
        <v>394</v>
      </c>
      <c r="I37" s="25"/>
      <c r="J37" s="25">
        <v>0.5441</v>
      </c>
      <c r="K37" s="52">
        <f t="shared" si="0"/>
        <v>214.3754</v>
      </c>
      <c r="L37" s="45"/>
    </row>
    <row r="38" s="1" customFormat="1" ht="18" customHeight="1" spans="1:12">
      <c r="A38" s="25"/>
      <c r="B38" s="41"/>
      <c r="C38" s="13" t="s">
        <v>33</v>
      </c>
      <c r="D38" s="47"/>
      <c r="E38" s="25">
        <v>30</v>
      </c>
      <c r="F38" s="25">
        <v>66</v>
      </c>
      <c r="G38" s="25">
        <v>481</v>
      </c>
      <c r="H38" s="25">
        <v>12450</v>
      </c>
      <c r="I38" s="25"/>
      <c r="J38" s="25">
        <v>0.5441</v>
      </c>
      <c r="K38" s="52">
        <f t="shared" si="0"/>
        <v>6774.045</v>
      </c>
      <c r="L38" s="45"/>
    </row>
    <row r="39" s="1" customFormat="1" ht="18" customHeight="1" spans="1:12">
      <c r="A39" s="25"/>
      <c r="B39" s="48" t="s">
        <v>20</v>
      </c>
      <c r="C39" s="48"/>
      <c r="D39" s="48"/>
      <c r="E39" s="25"/>
      <c r="F39" s="25"/>
      <c r="G39" s="25"/>
      <c r="H39" s="45">
        <f>H32+H34</f>
        <v>53880</v>
      </c>
      <c r="I39" s="25"/>
      <c r="J39" s="25">
        <v>0.5441</v>
      </c>
      <c r="K39" s="52">
        <f t="shared" si="0"/>
        <v>29316.108</v>
      </c>
      <c r="L39" s="45"/>
    </row>
    <row r="40" s="1" customFormat="1" ht="18" customHeight="1" spans="1:12">
      <c r="A40" s="25">
        <v>5</v>
      </c>
      <c r="B40" s="49" t="s">
        <v>34</v>
      </c>
      <c r="C40" s="48" t="s">
        <v>35</v>
      </c>
      <c r="D40" s="48"/>
      <c r="E40" s="25">
        <f>400/5</f>
        <v>80</v>
      </c>
      <c r="F40" s="25">
        <v>16658</v>
      </c>
      <c r="G40" s="25">
        <v>16844</v>
      </c>
      <c r="H40" s="25">
        <v>14880</v>
      </c>
      <c r="I40" s="25"/>
      <c r="J40" s="25">
        <v>0.5441</v>
      </c>
      <c r="K40" s="52">
        <f t="shared" si="0"/>
        <v>8096.208</v>
      </c>
      <c r="L40" s="45"/>
    </row>
    <row r="41" s="1" customFormat="1" ht="18" customHeight="1" spans="1:12">
      <c r="A41" s="25"/>
      <c r="B41" s="50"/>
      <c r="C41" s="36" t="s">
        <v>16</v>
      </c>
      <c r="D41" s="38"/>
      <c r="E41" s="25">
        <v>40</v>
      </c>
      <c r="F41" s="25">
        <v>161</v>
      </c>
      <c r="G41" s="25">
        <v>177</v>
      </c>
      <c r="H41" s="25">
        <v>440</v>
      </c>
      <c r="I41" s="25"/>
      <c r="J41" s="25">
        <v>0.5441</v>
      </c>
      <c r="K41" s="52">
        <f t="shared" si="0"/>
        <v>239.404</v>
      </c>
      <c r="L41" s="45"/>
    </row>
    <row r="42" s="1" customFormat="1" ht="18" customHeight="1" spans="1:12">
      <c r="A42" s="25"/>
      <c r="B42" s="50"/>
      <c r="C42" s="36" t="s">
        <v>36</v>
      </c>
      <c r="D42" s="38"/>
      <c r="E42" s="25"/>
      <c r="F42" s="25">
        <v>15</v>
      </c>
      <c r="G42" s="25">
        <v>222</v>
      </c>
      <c r="H42" s="25">
        <v>207</v>
      </c>
      <c r="I42" s="25"/>
      <c r="J42" s="25">
        <v>0.5441</v>
      </c>
      <c r="K42" s="52">
        <f t="shared" si="0"/>
        <v>112.6287</v>
      </c>
      <c r="L42" s="45"/>
    </row>
    <row r="43" s="1" customFormat="1" ht="18" customHeight="1" spans="1:12">
      <c r="A43" s="25"/>
      <c r="B43" s="50"/>
      <c r="C43" s="36" t="s">
        <v>28</v>
      </c>
      <c r="D43" s="38"/>
      <c r="E43" s="25"/>
      <c r="F43" s="25">
        <v>4074</v>
      </c>
      <c r="G43" s="25">
        <v>4316</v>
      </c>
      <c r="H43" s="25">
        <v>242</v>
      </c>
      <c r="I43" s="25"/>
      <c r="J43" s="25">
        <v>0.5441</v>
      </c>
      <c r="K43" s="52">
        <f t="shared" si="0"/>
        <v>131.6722</v>
      </c>
      <c r="L43" s="45"/>
    </row>
    <row r="44" s="1" customFormat="1" ht="18" customHeight="1" spans="1:12">
      <c r="A44" s="25"/>
      <c r="B44" s="51"/>
      <c r="C44" s="24" t="s">
        <v>37</v>
      </c>
      <c r="D44" s="24"/>
      <c r="E44" s="25">
        <v>1</v>
      </c>
      <c r="F44" s="25">
        <v>274636</v>
      </c>
      <c r="G44" s="25">
        <v>276820</v>
      </c>
      <c r="H44" s="25">
        <v>2184</v>
      </c>
      <c r="I44" s="25"/>
      <c r="J44" s="25">
        <v>0.5441</v>
      </c>
      <c r="K44" s="52">
        <f t="shared" si="0"/>
        <v>1188.3144</v>
      </c>
      <c r="L44" s="45" t="s">
        <v>38</v>
      </c>
    </row>
    <row r="45" s="1" customFormat="1" ht="18" customHeight="1" spans="1:12">
      <c r="A45" s="25"/>
      <c r="B45" s="49" t="s">
        <v>39</v>
      </c>
      <c r="C45" s="48" t="s">
        <v>35</v>
      </c>
      <c r="D45" s="48"/>
      <c r="E45" s="25">
        <f>400/5</f>
        <v>80</v>
      </c>
      <c r="F45" s="25">
        <v>13662</v>
      </c>
      <c r="G45" s="25">
        <v>13780</v>
      </c>
      <c r="H45" s="25">
        <v>9600</v>
      </c>
      <c r="I45" s="25"/>
      <c r="J45" s="25">
        <v>0.5441</v>
      </c>
      <c r="K45" s="52">
        <f t="shared" si="0"/>
        <v>5223.36</v>
      </c>
      <c r="L45" s="45"/>
    </row>
    <row r="46" s="1" customFormat="1" ht="18" customHeight="1" spans="1:12">
      <c r="A46" s="25"/>
      <c r="B46" s="50"/>
      <c r="C46" s="24" t="s">
        <v>37</v>
      </c>
      <c r="D46" s="24"/>
      <c r="E46" s="25">
        <v>1</v>
      </c>
      <c r="F46" s="25">
        <v>290891</v>
      </c>
      <c r="G46" s="25">
        <v>292104</v>
      </c>
      <c r="H46" s="25">
        <v>1249</v>
      </c>
      <c r="I46" s="25"/>
      <c r="J46" s="25">
        <v>0.5441</v>
      </c>
      <c r="K46" s="52">
        <f t="shared" si="0"/>
        <v>679.5809</v>
      </c>
      <c r="L46" s="45" t="s">
        <v>38</v>
      </c>
    </row>
    <row r="47" s="1" customFormat="1" ht="18" customHeight="1" spans="1:12">
      <c r="A47" s="25"/>
      <c r="B47" s="51"/>
      <c r="C47" s="36" t="s">
        <v>36</v>
      </c>
      <c r="D47" s="38"/>
      <c r="E47" s="25"/>
      <c r="F47" s="25">
        <v>16</v>
      </c>
      <c r="G47" s="25">
        <v>19</v>
      </c>
      <c r="H47" s="25">
        <v>3</v>
      </c>
      <c r="I47" s="25"/>
      <c r="J47" s="25">
        <v>0.5441</v>
      </c>
      <c r="K47" s="52">
        <f t="shared" si="0"/>
        <v>1.6323</v>
      </c>
      <c r="L47" s="45"/>
    </row>
    <row r="48" s="1" customFormat="1" ht="18" customHeight="1" spans="1:12">
      <c r="A48" s="25"/>
      <c r="B48" s="48" t="s">
        <v>20</v>
      </c>
      <c r="C48" s="48"/>
      <c r="D48" s="48"/>
      <c r="E48" s="25"/>
      <c r="F48" s="25"/>
      <c r="G48" s="25"/>
      <c r="H48" s="45">
        <f>H40+H45</f>
        <v>24480</v>
      </c>
      <c r="I48" s="25"/>
      <c r="J48" s="25">
        <v>0.5441</v>
      </c>
      <c r="K48" s="52">
        <f t="shared" si="0"/>
        <v>13319.568</v>
      </c>
      <c r="L48" s="45"/>
    </row>
    <row r="49" s="1" customFormat="1" ht="18" customHeight="1" spans="1:12">
      <c r="A49" s="25"/>
      <c r="B49" s="48"/>
      <c r="C49" s="48"/>
      <c r="D49" s="48"/>
      <c r="E49" s="25"/>
      <c r="F49" s="25"/>
      <c r="G49" s="25"/>
      <c r="H49" s="25"/>
      <c r="I49" s="25"/>
      <c r="J49" s="25">
        <v>0.5441</v>
      </c>
      <c r="K49" s="52">
        <f t="shared" si="0"/>
        <v>0</v>
      </c>
      <c r="L49" s="45"/>
    </row>
    <row r="50" s="1" customFormat="1" ht="18" customHeight="1" spans="1:12">
      <c r="A50" s="25">
        <v>6</v>
      </c>
      <c r="B50" s="42" t="s">
        <v>40</v>
      </c>
      <c r="C50" s="48" t="s">
        <v>35</v>
      </c>
      <c r="D50" s="48"/>
      <c r="E50" s="25">
        <f>400/5</f>
        <v>80</v>
      </c>
      <c r="F50" s="25">
        <v>13917</v>
      </c>
      <c r="G50" s="25">
        <v>14057</v>
      </c>
      <c r="H50" s="25">
        <v>11200</v>
      </c>
      <c r="I50" s="25"/>
      <c r="J50" s="25">
        <v>0.5441</v>
      </c>
      <c r="K50" s="52">
        <f t="shared" si="0"/>
        <v>6093.92</v>
      </c>
      <c r="L50" s="45"/>
    </row>
    <row r="51" s="1" customFormat="1" ht="18" customHeight="1" spans="1:12">
      <c r="A51" s="25"/>
      <c r="B51" s="46"/>
      <c r="C51" s="24" t="s">
        <v>37</v>
      </c>
      <c r="D51" s="24"/>
      <c r="E51" s="25">
        <v>1</v>
      </c>
      <c r="F51" s="25">
        <v>330210</v>
      </c>
      <c r="G51" s="25">
        <v>331477</v>
      </c>
      <c r="H51" s="25">
        <v>1267</v>
      </c>
      <c r="I51" s="25"/>
      <c r="J51" s="25">
        <v>0.5441</v>
      </c>
      <c r="K51" s="52">
        <f t="shared" si="0"/>
        <v>689.3747</v>
      </c>
      <c r="L51" s="45" t="s">
        <v>38</v>
      </c>
    </row>
    <row r="52" s="1" customFormat="1" ht="18" customHeight="1" spans="1:12">
      <c r="A52" s="25"/>
      <c r="B52" s="46"/>
      <c r="C52" s="36" t="s">
        <v>17</v>
      </c>
      <c r="D52" s="38"/>
      <c r="E52" s="25"/>
      <c r="F52" s="25">
        <v>2618</v>
      </c>
      <c r="G52" s="25">
        <v>2795</v>
      </c>
      <c r="H52" s="25">
        <v>177</v>
      </c>
      <c r="I52" s="25"/>
      <c r="J52" s="25">
        <v>0.5441</v>
      </c>
      <c r="K52" s="52">
        <f t="shared" si="0"/>
        <v>96.3057</v>
      </c>
      <c r="L52" s="45"/>
    </row>
    <row r="53" s="1" customFormat="1" ht="18" customHeight="1" spans="1:12">
      <c r="A53" s="25"/>
      <c r="B53" s="46"/>
      <c r="C53" s="36" t="s">
        <v>16</v>
      </c>
      <c r="D53" s="38"/>
      <c r="E53" s="25">
        <v>40</v>
      </c>
      <c r="F53" s="25">
        <v>170</v>
      </c>
      <c r="G53" s="25">
        <v>180</v>
      </c>
      <c r="H53" s="25">
        <v>400</v>
      </c>
      <c r="I53" s="25"/>
      <c r="J53" s="25">
        <v>0.5441</v>
      </c>
      <c r="K53" s="52">
        <f t="shared" si="0"/>
        <v>217.64</v>
      </c>
      <c r="L53" s="45"/>
    </row>
    <row r="54" s="1" customFormat="1" ht="18" customHeight="1" spans="1:12">
      <c r="A54" s="25"/>
      <c r="B54" s="46"/>
      <c r="C54" s="36" t="s">
        <v>19</v>
      </c>
      <c r="D54" s="38"/>
      <c r="E54" s="25"/>
      <c r="F54" s="25">
        <v>226</v>
      </c>
      <c r="G54" s="25">
        <v>398</v>
      </c>
      <c r="H54" s="25">
        <v>172</v>
      </c>
      <c r="I54" s="25"/>
      <c r="J54" s="25">
        <v>0.5441</v>
      </c>
      <c r="K54" s="52">
        <f t="shared" si="0"/>
        <v>93.5852</v>
      </c>
      <c r="L54" s="45"/>
    </row>
    <row r="55" s="1" customFormat="1" ht="18" customHeight="1" spans="1:12">
      <c r="A55" s="25"/>
      <c r="B55" s="41"/>
      <c r="C55" s="36" t="s">
        <v>36</v>
      </c>
      <c r="D55" s="38"/>
      <c r="E55" s="25"/>
      <c r="F55" s="25">
        <v>0</v>
      </c>
      <c r="G55" s="25">
        <v>257</v>
      </c>
      <c r="H55" s="25">
        <v>257</v>
      </c>
      <c r="I55" s="25"/>
      <c r="J55" s="25">
        <v>0.5441</v>
      </c>
      <c r="K55" s="52">
        <f t="shared" si="0"/>
        <v>139.8337</v>
      </c>
      <c r="L55" s="45"/>
    </row>
    <row r="56" s="1" customFormat="1" ht="18" customHeight="1" spans="1:12">
      <c r="A56" s="25"/>
      <c r="B56" s="42" t="s">
        <v>41</v>
      </c>
      <c r="C56" s="48" t="s">
        <v>35</v>
      </c>
      <c r="D56" s="48"/>
      <c r="E56" s="25">
        <f>400/5</f>
        <v>80</v>
      </c>
      <c r="F56" s="25">
        <v>13798</v>
      </c>
      <c r="G56" s="25">
        <v>13953</v>
      </c>
      <c r="H56" s="25">
        <v>12400</v>
      </c>
      <c r="I56" s="25"/>
      <c r="J56" s="25">
        <v>0.5441</v>
      </c>
      <c r="K56" s="52">
        <f t="shared" si="0"/>
        <v>6746.84</v>
      </c>
      <c r="L56" s="45"/>
    </row>
    <row r="57" s="1" customFormat="1" ht="18" customHeight="1" spans="1:12">
      <c r="A57" s="25"/>
      <c r="B57" s="46"/>
      <c r="C57" s="24" t="s">
        <v>37</v>
      </c>
      <c r="D57" s="24"/>
      <c r="E57" s="25">
        <v>1</v>
      </c>
      <c r="F57" s="25">
        <v>336070</v>
      </c>
      <c r="G57" s="25">
        <v>336370</v>
      </c>
      <c r="H57" s="25">
        <v>300</v>
      </c>
      <c r="I57" s="25"/>
      <c r="J57" s="25">
        <v>0.5441</v>
      </c>
      <c r="K57" s="52">
        <f t="shared" si="0"/>
        <v>163.23</v>
      </c>
      <c r="L57" s="45" t="s">
        <v>38</v>
      </c>
    </row>
    <row r="58" s="1" customFormat="1" ht="18" customHeight="1" spans="1:12">
      <c r="A58" s="25"/>
      <c r="B58" s="46"/>
      <c r="C58" s="36" t="s">
        <v>17</v>
      </c>
      <c r="D58" s="38"/>
      <c r="E58" s="25"/>
      <c r="F58" s="25">
        <v>1151</v>
      </c>
      <c r="G58" s="25">
        <v>1331</v>
      </c>
      <c r="H58" s="25">
        <v>180</v>
      </c>
      <c r="I58" s="25"/>
      <c r="J58" s="25">
        <v>0.5441</v>
      </c>
      <c r="K58" s="52">
        <f t="shared" si="0"/>
        <v>97.938</v>
      </c>
      <c r="L58" s="45"/>
    </row>
    <row r="59" s="1" customFormat="1" ht="18" customHeight="1" spans="1:12">
      <c r="A59" s="25"/>
      <c r="B59" s="46"/>
      <c r="C59" s="13" t="s">
        <v>16</v>
      </c>
      <c r="D59" s="47"/>
      <c r="E59" s="25">
        <v>40</v>
      </c>
      <c r="F59" s="25">
        <v>180</v>
      </c>
      <c r="G59" s="25">
        <v>192</v>
      </c>
      <c r="H59" s="25">
        <v>480</v>
      </c>
      <c r="I59" s="25"/>
      <c r="J59" s="25">
        <v>0.5441</v>
      </c>
      <c r="K59" s="52">
        <f t="shared" si="0"/>
        <v>261.168</v>
      </c>
      <c r="L59" s="45"/>
    </row>
    <row r="60" s="1" customFormat="1" ht="18" customHeight="1" spans="1:12">
      <c r="A60" s="25"/>
      <c r="B60" s="46"/>
      <c r="C60" s="13" t="s">
        <v>19</v>
      </c>
      <c r="D60" s="47"/>
      <c r="E60" s="25"/>
      <c r="F60" s="25">
        <v>226</v>
      </c>
      <c r="G60" s="25">
        <v>412</v>
      </c>
      <c r="H60" s="25">
        <v>186</v>
      </c>
      <c r="I60" s="25"/>
      <c r="J60" s="25">
        <v>0.5441</v>
      </c>
      <c r="K60" s="52">
        <f t="shared" si="0"/>
        <v>101.2026</v>
      </c>
      <c r="L60" s="45"/>
    </row>
    <row r="61" s="1" customFormat="1" ht="18" customHeight="1" spans="1:12">
      <c r="A61" s="25"/>
      <c r="B61" s="41"/>
      <c r="C61" s="13" t="s">
        <v>36</v>
      </c>
      <c r="D61" s="47"/>
      <c r="E61" s="25"/>
      <c r="F61" s="25">
        <v>0</v>
      </c>
      <c r="G61" s="25">
        <v>75</v>
      </c>
      <c r="H61" s="25">
        <v>75</v>
      </c>
      <c r="I61" s="25"/>
      <c r="J61" s="25">
        <v>0.5441</v>
      </c>
      <c r="K61" s="52">
        <f t="shared" si="0"/>
        <v>40.8075</v>
      </c>
      <c r="L61" s="45"/>
    </row>
    <row r="62" s="1" customFormat="1" ht="18" customHeight="1" spans="1:12">
      <c r="A62" s="25"/>
      <c r="B62" s="45" t="s">
        <v>20</v>
      </c>
      <c r="C62" s="45"/>
      <c r="D62" s="45"/>
      <c r="E62" s="25"/>
      <c r="F62" s="25"/>
      <c r="G62" s="25"/>
      <c r="H62" s="45">
        <f>H50+H56</f>
        <v>23600</v>
      </c>
      <c r="I62" s="25"/>
      <c r="J62" s="25">
        <v>0.5441</v>
      </c>
      <c r="K62" s="52">
        <f t="shared" si="0"/>
        <v>12840.76</v>
      </c>
      <c r="L62" s="45"/>
    </row>
    <row r="63" s="1" customFormat="1" ht="18" customHeight="1" spans="1:12">
      <c r="A63" s="25">
        <v>7</v>
      </c>
      <c r="B63" s="13" t="s">
        <v>42</v>
      </c>
      <c r="C63" s="45" t="s">
        <v>35</v>
      </c>
      <c r="D63" s="45"/>
      <c r="E63" s="25">
        <f t="shared" ref="E63:E66" si="1">400/5</f>
        <v>80</v>
      </c>
      <c r="F63" s="25">
        <v>5106</v>
      </c>
      <c r="G63" s="25">
        <v>5168</v>
      </c>
      <c r="H63" s="45">
        <v>4960</v>
      </c>
      <c r="I63" s="25"/>
      <c r="J63" s="25">
        <v>0.5441</v>
      </c>
      <c r="K63" s="52">
        <f t="shared" si="0"/>
        <v>2698.736</v>
      </c>
      <c r="L63" s="45"/>
    </row>
    <row r="64" s="1" customFormat="1" ht="18" customHeight="1" spans="1:12">
      <c r="A64" s="26">
        <v>8</v>
      </c>
      <c r="B64" s="26" t="s">
        <v>43</v>
      </c>
      <c r="C64" s="45" t="s">
        <v>44</v>
      </c>
      <c r="D64" s="45"/>
      <c r="E64" s="25">
        <v>1</v>
      </c>
      <c r="F64" s="25">
        <v>42612</v>
      </c>
      <c r="G64" s="25">
        <v>43315</v>
      </c>
      <c r="H64" s="25">
        <v>703</v>
      </c>
      <c r="I64" s="25"/>
      <c r="J64" s="25">
        <v>0.5441</v>
      </c>
      <c r="K64" s="52">
        <f t="shared" si="0"/>
        <v>382.5023</v>
      </c>
      <c r="L64" s="45"/>
    </row>
    <row r="65" s="1" customFormat="1" ht="18" customHeight="1" spans="1:12">
      <c r="A65" s="34"/>
      <c r="B65" s="34"/>
      <c r="C65" s="45" t="s">
        <v>45</v>
      </c>
      <c r="D65" s="45"/>
      <c r="E65" s="25">
        <f t="shared" si="1"/>
        <v>80</v>
      </c>
      <c r="F65" s="25">
        <v>7291</v>
      </c>
      <c r="G65" s="25">
        <v>7435</v>
      </c>
      <c r="H65" s="25">
        <v>11520</v>
      </c>
      <c r="I65" s="25"/>
      <c r="J65" s="25">
        <v>0.5441</v>
      </c>
      <c r="K65" s="52">
        <f t="shared" si="0"/>
        <v>6268.032</v>
      </c>
      <c r="L65" s="45"/>
    </row>
    <row r="66" s="1" customFormat="1" ht="18" customHeight="1" spans="1:12">
      <c r="A66" s="34"/>
      <c r="B66" s="34"/>
      <c r="C66" s="45" t="s">
        <v>46</v>
      </c>
      <c r="D66" s="45"/>
      <c r="E66" s="25">
        <f t="shared" si="1"/>
        <v>80</v>
      </c>
      <c r="F66" s="25">
        <v>5600</v>
      </c>
      <c r="G66" s="25">
        <v>5696</v>
      </c>
      <c r="H66" s="25">
        <v>7680</v>
      </c>
      <c r="I66" s="25"/>
      <c r="J66" s="25">
        <v>0.5441</v>
      </c>
      <c r="K66" s="52">
        <f t="shared" si="0"/>
        <v>4178.688</v>
      </c>
      <c r="L66" s="45"/>
    </row>
    <row r="67" s="1" customFormat="1" ht="18" customHeight="1" spans="1:12">
      <c r="A67" s="34"/>
      <c r="B67" s="34"/>
      <c r="C67" s="54" t="s">
        <v>47</v>
      </c>
      <c r="D67" s="55"/>
      <c r="E67" s="25"/>
      <c r="F67" s="25">
        <v>8171</v>
      </c>
      <c r="G67" s="25">
        <v>8619</v>
      </c>
      <c r="H67" s="25">
        <v>448</v>
      </c>
      <c r="I67" s="25"/>
      <c r="J67" s="25">
        <v>0.5441</v>
      </c>
      <c r="K67" s="52">
        <f t="shared" si="0"/>
        <v>243.7568</v>
      </c>
      <c r="L67" s="45"/>
    </row>
    <row r="68" s="1" customFormat="1" ht="18" customHeight="1" spans="1:12">
      <c r="A68" s="39"/>
      <c r="B68" s="34"/>
      <c r="C68" s="13" t="s">
        <v>17</v>
      </c>
      <c r="D68" s="47"/>
      <c r="E68" s="25"/>
      <c r="F68" s="25">
        <v>19007</v>
      </c>
      <c r="G68" s="25">
        <v>19955</v>
      </c>
      <c r="H68" s="25">
        <v>948</v>
      </c>
      <c r="I68" s="25"/>
      <c r="J68" s="25">
        <v>0.5441</v>
      </c>
      <c r="K68" s="52">
        <f t="shared" ref="K68:K116" si="2">H68*J68</f>
        <v>515.8068</v>
      </c>
      <c r="L68" s="45"/>
    </row>
    <row r="69" s="1" customFormat="1" ht="18" customHeight="1" spans="1:12">
      <c r="A69" s="34"/>
      <c r="B69" s="34"/>
      <c r="C69" s="13" t="s">
        <v>19</v>
      </c>
      <c r="D69" s="47"/>
      <c r="E69" s="25"/>
      <c r="F69" s="25">
        <v>391</v>
      </c>
      <c r="G69" s="25">
        <v>779</v>
      </c>
      <c r="H69" s="25">
        <v>388</v>
      </c>
      <c r="I69" s="25"/>
      <c r="J69" s="25">
        <v>0.5441</v>
      </c>
      <c r="K69" s="52">
        <f t="shared" si="2"/>
        <v>211.1108</v>
      </c>
      <c r="L69" s="45"/>
    </row>
    <row r="70" s="1" customFormat="1" ht="18" customHeight="1" spans="1:12">
      <c r="A70" s="34"/>
      <c r="B70" s="39"/>
      <c r="C70" s="13" t="s">
        <v>20</v>
      </c>
      <c r="D70" s="47"/>
      <c r="E70" s="25"/>
      <c r="F70" s="25"/>
      <c r="G70" s="25"/>
      <c r="H70" s="45">
        <f>H65+H66</f>
        <v>19200</v>
      </c>
      <c r="I70" s="25"/>
      <c r="J70" s="25"/>
      <c r="K70" s="52"/>
      <c r="L70" s="45"/>
    </row>
    <row r="71" s="1" customFormat="1" ht="18" customHeight="1" spans="1:12">
      <c r="A71" s="26">
        <v>9</v>
      </c>
      <c r="B71" s="42" t="s">
        <v>48</v>
      </c>
      <c r="C71" s="45" t="s">
        <v>49</v>
      </c>
      <c r="D71" s="45"/>
      <c r="E71" s="25">
        <f>500/5</f>
        <v>100</v>
      </c>
      <c r="F71" s="25">
        <v>11228</v>
      </c>
      <c r="G71" s="25">
        <v>11578</v>
      </c>
      <c r="H71" s="25">
        <v>35000</v>
      </c>
      <c r="I71" s="25"/>
      <c r="J71" s="25">
        <v>0.5441</v>
      </c>
      <c r="K71" s="52">
        <f t="shared" si="2"/>
        <v>19043.5</v>
      </c>
      <c r="L71" s="45"/>
    </row>
    <row r="72" s="1" customFormat="1" ht="18" customHeight="1" spans="1:12">
      <c r="A72" s="34"/>
      <c r="B72" s="46"/>
      <c r="C72" s="45" t="s">
        <v>50</v>
      </c>
      <c r="D72" s="45"/>
      <c r="E72" s="25">
        <f>400/5</f>
        <v>80</v>
      </c>
      <c r="F72" s="25">
        <v>16400</v>
      </c>
      <c r="G72" s="25">
        <v>16532</v>
      </c>
      <c r="H72" s="25">
        <v>10560</v>
      </c>
      <c r="I72" s="25"/>
      <c r="J72" s="25">
        <v>0.5441</v>
      </c>
      <c r="K72" s="52">
        <f t="shared" si="2"/>
        <v>5745.696</v>
      </c>
      <c r="L72" s="45"/>
    </row>
    <row r="73" s="1" customFormat="1" ht="18" customHeight="1" spans="1:12">
      <c r="A73" s="34"/>
      <c r="B73" s="46"/>
      <c r="C73" s="25" t="s">
        <v>51</v>
      </c>
      <c r="D73" s="25"/>
      <c r="E73" s="25">
        <f>150/5</f>
        <v>30</v>
      </c>
      <c r="F73" s="25">
        <v>24337</v>
      </c>
      <c r="G73" s="25">
        <v>24365</v>
      </c>
      <c r="H73" s="25">
        <v>840</v>
      </c>
      <c r="I73" s="25"/>
      <c r="J73" s="25">
        <v>0.5441</v>
      </c>
      <c r="K73" s="52">
        <f t="shared" si="2"/>
        <v>457.044</v>
      </c>
      <c r="L73" s="45" t="s">
        <v>52</v>
      </c>
    </row>
    <row r="74" s="1" customFormat="1" ht="18" customHeight="1" spans="1:12">
      <c r="A74" s="34"/>
      <c r="B74" s="46"/>
      <c r="C74" s="45" t="s">
        <v>53</v>
      </c>
      <c r="D74" s="45"/>
      <c r="E74" s="25">
        <f>500/5</f>
        <v>100</v>
      </c>
      <c r="F74" s="25">
        <v>10766</v>
      </c>
      <c r="G74" s="25">
        <v>11042</v>
      </c>
      <c r="H74" s="25">
        <v>27600</v>
      </c>
      <c r="I74" s="25"/>
      <c r="J74" s="25">
        <v>0.5441</v>
      </c>
      <c r="K74" s="52">
        <f t="shared" si="2"/>
        <v>15017.16</v>
      </c>
      <c r="L74" s="45"/>
    </row>
    <row r="75" s="1" customFormat="1" ht="18" customHeight="1" spans="1:12">
      <c r="A75" s="34"/>
      <c r="B75" s="46"/>
      <c r="C75" s="45" t="s">
        <v>54</v>
      </c>
      <c r="D75" s="45"/>
      <c r="E75" s="25">
        <f>75/5</f>
        <v>15</v>
      </c>
      <c r="F75" s="25">
        <v>29247</v>
      </c>
      <c r="G75" s="25">
        <v>29864</v>
      </c>
      <c r="H75" s="25">
        <v>9255</v>
      </c>
      <c r="I75" s="25"/>
      <c r="J75" s="25">
        <v>0.5441</v>
      </c>
      <c r="K75" s="52">
        <f t="shared" si="2"/>
        <v>5035.6455</v>
      </c>
      <c r="L75" s="45"/>
    </row>
    <row r="76" s="1" customFormat="1" ht="18" customHeight="1" spans="1:12">
      <c r="A76" s="34"/>
      <c r="B76" s="46"/>
      <c r="C76" s="45" t="s">
        <v>55</v>
      </c>
      <c r="D76" s="45"/>
      <c r="E76" s="25">
        <f>400/5</f>
        <v>80</v>
      </c>
      <c r="F76" s="25">
        <v>9055</v>
      </c>
      <c r="G76" s="25">
        <v>9226</v>
      </c>
      <c r="H76" s="25">
        <v>13680</v>
      </c>
      <c r="I76" s="25"/>
      <c r="J76" s="25">
        <v>0.5441</v>
      </c>
      <c r="K76" s="52">
        <f t="shared" si="2"/>
        <v>7443.288</v>
      </c>
      <c r="L76" s="45"/>
    </row>
    <row r="77" s="1" customFormat="1" ht="18" customHeight="1" spans="1:12">
      <c r="A77" s="34"/>
      <c r="B77" s="46"/>
      <c r="C77" s="45" t="s">
        <v>56</v>
      </c>
      <c r="D77" s="45"/>
      <c r="E77" s="25">
        <f>500/5</f>
        <v>100</v>
      </c>
      <c r="F77" s="25">
        <v>7833</v>
      </c>
      <c r="G77" s="25">
        <v>8100</v>
      </c>
      <c r="H77" s="25">
        <v>26700</v>
      </c>
      <c r="I77" s="25"/>
      <c r="J77" s="25">
        <v>0.5441</v>
      </c>
      <c r="K77" s="52">
        <f t="shared" si="2"/>
        <v>14527.47</v>
      </c>
      <c r="L77" s="45"/>
    </row>
    <row r="78" s="1" customFormat="1" ht="18" customHeight="1" spans="1:12">
      <c r="A78" s="34"/>
      <c r="B78" s="46"/>
      <c r="C78" s="45" t="s">
        <v>57</v>
      </c>
      <c r="D78" s="45"/>
      <c r="E78" s="25">
        <f>400/5</f>
        <v>80</v>
      </c>
      <c r="F78" s="25">
        <v>13688</v>
      </c>
      <c r="G78" s="25">
        <v>13817</v>
      </c>
      <c r="H78" s="25">
        <v>10320</v>
      </c>
      <c r="I78" s="25"/>
      <c r="J78" s="25">
        <v>0.5441</v>
      </c>
      <c r="K78" s="52">
        <f t="shared" si="2"/>
        <v>5615.112</v>
      </c>
      <c r="L78" s="45"/>
    </row>
    <row r="79" s="1" customFormat="1" ht="18" customHeight="1" spans="1:12">
      <c r="A79" s="34"/>
      <c r="B79" s="46"/>
      <c r="C79" s="25" t="s">
        <v>58</v>
      </c>
      <c r="D79" s="25"/>
      <c r="E79" s="25">
        <f t="shared" ref="E79:E83" si="3">150/5</f>
        <v>30</v>
      </c>
      <c r="F79" s="25">
        <v>19273</v>
      </c>
      <c r="G79" s="25">
        <v>19291</v>
      </c>
      <c r="H79" s="25">
        <v>540</v>
      </c>
      <c r="I79" s="25"/>
      <c r="J79" s="25">
        <v>0.5441</v>
      </c>
      <c r="K79" s="52">
        <f t="shared" si="2"/>
        <v>293.814</v>
      </c>
      <c r="L79" s="45" t="s">
        <v>59</v>
      </c>
    </row>
    <row r="80" s="1" customFormat="1" ht="18" customHeight="1" spans="1:12">
      <c r="A80" s="34"/>
      <c r="B80" s="46"/>
      <c r="C80" s="45" t="s">
        <v>60</v>
      </c>
      <c r="D80" s="45"/>
      <c r="E80" s="25">
        <f>500/5</f>
        <v>100</v>
      </c>
      <c r="F80" s="25">
        <v>13277</v>
      </c>
      <c r="G80" s="25">
        <v>13420</v>
      </c>
      <c r="H80" s="25">
        <v>14300</v>
      </c>
      <c r="I80" s="25"/>
      <c r="J80" s="25">
        <v>0.5441</v>
      </c>
      <c r="K80" s="52">
        <f t="shared" si="2"/>
        <v>7780.63</v>
      </c>
      <c r="L80" s="45"/>
    </row>
    <row r="81" s="1" customFormat="1" ht="18" customHeight="1" spans="1:12">
      <c r="A81" s="34"/>
      <c r="B81" s="46"/>
      <c r="C81" s="45" t="s">
        <v>61</v>
      </c>
      <c r="D81" s="45"/>
      <c r="E81" s="25">
        <f t="shared" si="3"/>
        <v>30</v>
      </c>
      <c r="F81" s="25">
        <v>17729</v>
      </c>
      <c r="G81" s="25">
        <v>17771</v>
      </c>
      <c r="H81" s="25">
        <v>1260</v>
      </c>
      <c r="I81" s="25"/>
      <c r="J81" s="25">
        <v>0.5441</v>
      </c>
      <c r="K81" s="52">
        <f t="shared" si="2"/>
        <v>685.566</v>
      </c>
      <c r="L81" s="45" t="s">
        <v>62</v>
      </c>
    </row>
    <row r="82" s="1" customFormat="1" ht="18" customHeight="1" spans="1:12">
      <c r="A82" s="34"/>
      <c r="B82" s="46"/>
      <c r="C82" s="25" t="s">
        <v>63</v>
      </c>
      <c r="D82" s="25"/>
      <c r="E82" s="25">
        <f>400/5</f>
        <v>80</v>
      </c>
      <c r="F82" s="25">
        <v>19138</v>
      </c>
      <c r="G82" s="25">
        <v>19532</v>
      </c>
      <c r="H82" s="25">
        <v>31520</v>
      </c>
      <c r="I82" s="25"/>
      <c r="J82" s="25">
        <v>0.5441</v>
      </c>
      <c r="K82" s="52">
        <f t="shared" si="2"/>
        <v>17150.032</v>
      </c>
      <c r="L82" s="45"/>
    </row>
    <row r="83" s="1" customFormat="1" ht="18" customHeight="1" spans="1:12">
      <c r="A83" s="34"/>
      <c r="B83" s="46"/>
      <c r="C83" s="25" t="s">
        <v>64</v>
      </c>
      <c r="D83" s="25"/>
      <c r="E83" s="25">
        <f t="shared" si="3"/>
        <v>30</v>
      </c>
      <c r="F83" s="25">
        <v>0</v>
      </c>
      <c r="G83" s="25">
        <v>23</v>
      </c>
      <c r="H83" s="25">
        <v>690</v>
      </c>
      <c r="I83" s="25"/>
      <c r="J83" s="25">
        <v>0.5441</v>
      </c>
      <c r="K83" s="52">
        <f t="shared" si="2"/>
        <v>375.429</v>
      </c>
      <c r="L83" s="45" t="s">
        <v>65</v>
      </c>
    </row>
    <row r="84" s="1" customFormat="1" ht="18" customHeight="1" spans="1:12">
      <c r="A84" s="34"/>
      <c r="B84" s="46"/>
      <c r="C84" s="13" t="s">
        <v>66</v>
      </c>
      <c r="D84" s="47"/>
      <c r="E84" s="25"/>
      <c r="F84" s="25">
        <v>5850</v>
      </c>
      <c r="G84" s="25">
        <v>6151</v>
      </c>
      <c r="H84" s="25">
        <v>301</v>
      </c>
      <c r="I84" s="25"/>
      <c r="J84" s="25">
        <v>0.5441</v>
      </c>
      <c r="K84" s="52">
        <f t="shared" si="2"/>
        <v>163.7741</v>
      </c>
      <c r="L84" s="45"/>
    </row>
    <row r="85" s="1" customFormat="1" ht="18" customHeight="1" spans="1:12">
      <c r="A85" s="34"/>
      <c r="B85" s="46"/>
      <c r="C85" s="13" t="s">
        <v>28</v>
      </c>
      <c r="D85" s="47"/>
      <c r="E85" s="25"/>
      <c r="F85" s="25">
        <v>8719</v>
      </c>
      <c r="G85" s="25">
        <v>9277</v>
      </c>
      <c r="H85" s="25">
        <v>558</v>
      </c>
      <c r="I85" s="25"/>
      <c r="J85" s="25">
        <v>0.5441</v>
      </c>
      <c r="K85" s="52">
        <f t="shared" si="2"/>
        <v>303.6078</v>
      </c>
      <c r="L85" s="45"/>
    </row>
    <row r="86" s="1" customFormat="1" ht="18" customHeight="1" spans="1:12">
      <c r="A86" s="34"/>
      <c r="B86" s="46"/>
      <c r="C86" s="13" t="s">
        <v>67</v>
      </c>
      <c r="D86" s="47"/>
      <c r="E86" s="25"/>
      <c r="F86" s="25">
        <v>3731</v>
      </c>
      <c r="G86" s="25">
        <v>3731</v>
      </c>
      <c r="H86" s="25">
        <v>0</v>
      </c>
      <c r="I86" s="25"/>
      <c r="J86" s="25">
        <v>0.5441</v>
      </c>
      <c r="K86" s="52">
        <f t="shared" si="2"/>
        <v>0</v>
      </c>
      <c r="L86" s="45"/>
    </row>
    <row r="87" s="1" customFormat="1" ht="18" customHeight="1" spans="1:12">
      <c r="A87" s="34"/>
      <c r="B87" s="46"/>
      <c r="C87" s="13" t="s">
        <v>68</v>
      </c>
      <c r="D87" s="47"/>
      <c r="E87" s="25"/>
      <c r="F87" s="25">
        <v>3270</v>
      </c>
      <c r="G87" s="25">
        <v>3658</v>
      </c>
      <c r="H87" s="25">
        <v>388</v>
      </c>
      <c r="I87" s="25"/>
      <c r="J87" s="25">
        <v>0.5441</v>
      </c>
      <c r="K87" s="52">
        <f t="shared" si="2"/>
        <v>211.1108</v>
      </c>
      <c r="L87" s="45"/>
    </row>
    <row r="88" s="1" customFormat="1" ht="18" customHeight="1" spans="1:12">
      <c r="A88" s="34"/>
      <c r="B88" s="46"/>
      <c r="C88" s="13" t="s">
        <v>17</v>
      </c>
      <c r="D88" s="47"/>
      <c r="E88" s="25"/>
      <c r="F88" s="25">
        <v>3518</v>
      </c>
      <c r="G88" s="25">
        <v>3613</v>
      </c>
      <c r="H88" s="25">
        <v>95</v>
      </c>
      <c r="I88" s="25"/>
      <c r="J88" s="25">
        <v>0.5441</v>
      </c>
      <c r="K88" s="52">
        <f t="shared" si="2"/>
        <v>51.6895</v>
      </c>
      <c r="L88" s="45"/>
    </row>
    <row r="89" s="1" customFormat="1" ht="18" customHeight="1" spans="1:12">
      <c r="A89" s="34"/>
      <c r="B89" s="46"/>
      <c r="C89" s="13" t="s">
        <v>69</v>
      </c>
      <c r="D89" s="47"/>
      <c r="E89" s="25">
        <v>30</v>
      </c>
      <c r="F89" s="25">
        <v>0</v>
      </c>
      <c r="G89" s="25">
        <v>342</v>
      </c>
      <c r="H89" s="25">
        <v>10260</v>
      </c>
      <c r="I89" s="25"/>
      <c r="J89" s="25">
        <v>0.5441</v>
      </c>
      <c r="K89" s="52">
        <f t="shared" si="2"/>
        <v>5582.466</v>
      </c>
      <c r="L89" s="45"/>
    </row>
    <row r="90" s="1" customFormat="1" ht="18" customHeight="1" spans="1:12">
      <c r="A90" s="34"/>
      <c r="B90" s="46"/>
      <c r="C90" s="13" t="s">
        <v>70</v>
      </c>
      <c r="D90" s="47"/>
      <c r="E90" s="25">
        <v>30</v>
      </c>
      <c r="F90" s="25">
        <v>0</v>
      </c>
      <c r="G90" s="25">
        <v>551</v>
      </c>
      <c r="H90" s="25">
        <v>16530</v>
      </c>
      <c r="I90" s="25"/>
      <c r="J90" s="25">
        <v>0.5441</v>
      </c>
      <c r="K90" s="52">
        <f t="shared" si="2"/>
        <v>8993.973</v>
      </c>
      <c r="L90" s="45"/>
    </row>
    <row r="91" s="1" customFormat="1" ht="18" customHeight="1" spans="1:12">
      <c r="A91" s="34"/>
      <c r="B91" s="46"/>
      <c r="C91" s="13" t="s">
        <v>71</v>
      </c>
      <c r="D91" s="47"/>
      <c r="E91" s="25">
        <v>30</v>
      </c>
      <c r="F91" s="25">
        <v>0</v>
      </c>
      <c r="G91" s="25">
        <v>247</v>
      </c>
      <c r="H91" s="25">
        <v>7410</v>
      </c>
      <c r="I91" s="25"/>
      <c r="J91" s="25">
        <v>0.5441</v>
      </c>
      <c r="K91" s="52">
        <f t="shared" si="2"/>
        <v>4031.781</v>
      </c>
      <c r="L91" s="45"/>
    </row>
    <row r="92" s="1" customFormat="1" ht="18" customHeight="1" spans="1:12">
      <c r="A92" s="34"/>
      <c r="B92" s="46"/>
      <c r="C92" s="13" t="s">
        <v>72</v>
      </c>
      <c r="D92" s="47"/>
      <c r="E92" s="25">
        <v>30</v>
      </c>
      <c r="F92" s="25">
        <v>0</v>
      </c>
      <c r="G92" s="25">
        <v>321</v>
      </c>
      <c r="H92" s="25">
        <v>9630</v>
      </c>
      <c r="I92" s="25"/>
      <c r="J92" s="25">
        <v>0.5441</v>
      </c>
      <c r="K92" s="52">
        <f t="shared" si="2"/>
        <v>5239.683</v>
      </c>
      <c r="L92" s="45"/>
    </row>
    <row r="93" s="1" customFormat="1" ht="18" customHeight="1" spans="1:12">
      <c r="A93" s="34"/>
      <c r="B93" s="46"/>
      <c r="C93" s="13" t="s">
        <v>73</v>
      </c>
      <c r="D93" s="47"/>
      <c r="E93" s="25">
        <v>40</v>
      </c>
      <c r="F93" s="25">
        <v>446</v>
      </c>
      <c r="G93" s="25">
        <v>492</v>
      </c>
      <c r="H93" s="25">
        <v>1840</v>
      </c>
      <c r="I93" s="25"/>
      <c r="J93" s="25">
        <v>0.5441</v>
      </c>
      <c r="K93" s="52">
        <f t="shared" si="2"/>
        <v>1001.144</v>
      </c>
      <c r="L93" s="45"/>
    </row>
    <row r="94" s="1" customFormat="1" ht="18" customHeight="1" spans="1:12">
      <c r="A94" s="34"/>
      <c r="B94" s="46"/>
      <c r="C94" s="13" t="s">
        <v>74</v>
      </c>
      <c r="D94" s="47"/>
      <c r="E94" s="25">
        <v>40</v>
      </c>
      <c r="F94" s="25">
        <v>610</v>
      </c>
      <c r="G94" s="25">
        <v>672</v>
      </c>
      <c r="H94" s="25">
        <v>2480</v>
      </c>
      <c r="I94" s="25"/>
      <c r="J94" s="25">
        <v>0.5441</v>
      </c>
      <c r="K94" s="52">
        <f t="shared" si="2"/>
        <v>1349.368</v>
      </c>
      <c r="L94" s="45"/>
    </row>
    <row r="95" s="1" customFormat="1" ht="18" customHeight="1" spans="1:12">
      <c r="A95" s="34"/>
      <c r="B95" s="46"/>
      <c r="C95" s="13" t="s">
        <v>75</v>
      </c>
      <c r="D95" s="47"/>
      <c r="E95" s="25">
        <v>40</v>
      </c>
      <c r="F95" s="25">
        <v>543</v>
      </c>
      <c r="G95" s="25">
        <v>602</v>
      </c>
      <c r="H95" s="25">
        <v>2360</v>
      </c>
      <c r="I95" s="25"/>
      <c r="J95" s="25">
        <v>0.5441</v>
      </c>
      <c r="K95" s="52">
        <f t="shared" si="2"/>
        <v>1284.076</v>
      </c>
      <c r="L95" s="45"/>
    </row>
    <row r="96" s="1" customFormat="1" ht="18" customHeight="1" spans="1:12">
      <c r="A96" s="34"/>
      <c r="B96" s="41"/>
      <c r="C96" s="13" t="s">
        <v>19</v>
      </c>
      <c r="D96" s="47"/>
      <c r="E96" s="25"/>
      <c r="F96" s="25">
        <v>0</v>
      </c>
      <c r="G96" s="25">
        <v>1132</v>
      </c>
      <c r="H96" s="25">
        <v>1132</v>
      </c>
      <c r="I96" s="25"/>
      <c r="J96" s="25">
        <v>0.5441</v>
      </c>
      <c r="K96" s="52">
        <f t="shared" si="2"/>
        <v>615.9212</v>
      </c>
      <c r="L96" s="45"/>
    </row>
    <row r="97" s="1" customFormat="1" ht="18" customHeight="1" spans="1:12">
      <c r="A97" s="39"/>
      <c r="B97" s="25" t="s">
        <v>20</v>
      </c>
      <c r="C97" s="25"/>
      <c r="D97" s="25"/>
      <c r="E97" s="25"/>
      <c r="F97" s="25"/>
      <c r="G97" s="25"/>
      <c r="H97" s="45">
        <f>H71+H72+H74+H76+H77+H78+H80+H82</f>
        <v>169680</v>
      </c>
      <c r="I97" s="25"/>
      <c r="J97" s="25">
        <v>0.5441</v>
      </c>
      <c r="K97" s="52">
        <f t="shared" si="2"/>
        <v>92322.888</v>
      </c>
      <c r="L97" s="45"/>
    </row>
    <row r="98" s="1" customFormat="1" ht="18" customHeight="1" spans="1:12">
      <c r="A98" s="45" t="s">
        <v>76</v>
      </c>
      <c r="B98" s="45"/>
      <c r="C98" s="45"/>
      <c r="D98" s="45"/>
      <c r="E98" s="25"/>
      <c r="F98" s="25"/>
      <c r="G98" s="25"/>
      <c r="H98" s="25"/>
      <c r="I98" s="25"/>
      <c r="J98" s="25">
        <v>0.5441</v>
      </c>
      <c r="K98" s="52">
        <f t="shared" si="2"/>
        <v>0</v>
      </c>
      <c r="L98" s="45"/>
    </row>
    <row r="99" s="1" customFormat="1" ht="18" customHeight="1" spans="1:12">
      <c r="A99" s="25">
        <v>10</v>
      </c>
      <c r="B99" s="42" t="s">
        <v>77</v>
      </c>
      <c r="C99" s="45" t="s">
        <v>78</v>
      </c>
      <c r="D99" s="45"/>
      <c r="E99" s="25">
        <f>300/5</f>
        <v>60</v>
      </c>
      <c r="F99" s="25">
        <v>15700</v>
      </c>
      <c r="G99" s="25">
        <v>16260</v>
      </c>
      <c r="H99" s="25">
        <v>33600</v>
      </c>
      <c r="I99" s="25"/>
      <c r="J99" s="25">
        <v>0.5441</v>
      </c>
      <c r="K99" s="52">
        <f t="shared" si="2"/>
        <v>18281.76</v>
      </c>
      <c r="L99" s="45" t="s">
        <v>79</v>
      </c>
    </row>
    <row r="100" s="1" customFormat="1" ht="18" customHeight="1" spans="1:12">
      <c r="A100" s="25"/>
      <c r="B100" s="46"/>
      <c r="C100" s="45" t="s">
        <v>80</v>
      </c>
      <c r="D100" s="45"/>
      <c r="E100" s="25">
        <f>500/5</f>
        <v>100</v>
      </c>
      <c r="F100" s="25">
        <v>41138</v>
      </c>
      <c r="G100" s="25">
        <v>41580</v>
      </c>
      <c r="H100" s="25">
        <v>44200</v>
      </c>
      <c r="I100" s="25"/>
      <c r="J100" s="25">
        <v>0.5441</v>
      </c>
      <c r="K100" s="52">
        <f t="shared" si="2"/>
        <v>24049.22</v>
      </c>
      <c r="L100" s="45" t="s">
        <v>81</v>
      </c>
    </row>
    <row r="101" s="1" customFormat="1" ht="18" customHeight="1" spans="1:12">
      <c r="A101" s="25"/>
      <c r="B101" s="41"/>
      <c r="C101" s="25" t="s">
        <v>82</v>
      </c>
      <c r="D101" s="25"/>
      <c r="E101" s="25">
        <f>300/5</f>
        <v>60</v>
      </c>
      <c r="F101" s="25">
        <v>3347</v>
      </c>
      <c r="G101" s="25">
        <v>3428</v>
      </c>
      <c r="H101" s="25">
        <v>4860</v>
      </c>
      <c r="I101" s="25"/>
      <c r="J101" s="25">
        <v>0.5441</v>
      </c>
      <c r="K101" s="52">
        <f t="shared" si="2"/>
        <v>2644.326</v>
      </c>
      <c r="L101" s="45"/>
    </row>
    <row r="102" s="1" customFormat="1" ht="18" customHeight="1" spans="1:12">
      <c r="A102" s="25"/>
      <c r="B102" s="25" t="s">
        <v>83</v>
      </c>
      <c r="C102" s="25"/>
      <c r="D102" s="25"/>
      <c r="E102" s="25"/>
      <c r="F102" s="25"/>
      <c r="G102" s="25"/>
      <c r="H102" s="25"/>
      <c r="I102" s="25"/>
      <c r="J102" s="25">
        <v>0.5441</v>
      </c>
      <c r="K102" s="52">
        <f t="shared" si="2"/>
        <v>0</v>
      </c>
      <c r="L102" s="45"/>
    </row>
    <row r="103" s="1" customFormat="1" ht="18" customHeight="1" spans="1:12">
      <c r="A103" s="25"/>
      <c r="B103" s="48" t="s">
        <v>84</v>
      </c>
      <c r="C103" s="48"/>
      <c r="D103" s="48"/>
      <c r="E103" s="25"/>
      <c r="F103" s="25"/>
      <c r="G103" s="25"/>
      <c r="H103" s="25"/>
      <c r="I103" s="25"/>
      <c r="J103" s="25">
        <v>0.5441</v>
      </c>
      <c r="K103" s="52">
        <f t="shared" si="2"/>
        <v>0</v>
      </c>
      <c r="L103" s="45"/>
    </row>
    <row r="104" s="1" customFormat="1" ht="18" customHeight="1" spans="1:12">
      <c r="A104" s="25"/>
      <c r="B104" s="42" t="s">
        <v>85</v>
      </c>
      <c r="C104" s="45" t="s">
        <v>86</v>
      </c>
      <c r="D104" s="45"/>
      <c r="E104" s="25">
        <v>60</v>
      </c>
      <c r="F104" s="56">
        <v>30825</v>
      </c>
      <c r="G104" s="56">
        <v>31282</v>
      </c>
      <c r="H104" s="25">
        <v>27420</v>
      </c>
      <c r="I104" s="25"/>
      <c r="J104" s="25">
        <v>0.5441</v>
      </c>
      <c r="K104" s="52">
        <f t="shared" si="2"/>
        <v>14919.222</v>
      </c>
      <c r="L104" s="57" t="s">
        <v>87</v>
      </c>
    </row>
    <row r="105" s="1" customFormat="1" ht="18" customHeight="1" spans="1:12">
      <c r="A105" s="25"/>
      <c r="B105" s="41"/>
      <c r="C105" s="25" t="s">
        <v>88</v>
      </c>
      <c r="D105" s="25"/>
      <c r="E105" s="25">
        <f>300/5</f>
        <v>60</v>
      </c>
      <c r="F105" s="25">
        <v>3696</v>
      </c>
      <c r="G105" s="25">
        <v>3750</v>
      </c>
      <c r="H105" s="25">
        <v>3240</v>
      </c>
      <c r="I105" s="25"/>
      <c r="J105" s="25">
        <v>0.5441</v>
      </c>
      <c r="K105" s="52">
        <f t="shared" si="2"/>
        <v>1762.884</v>
      </c>
      <c r="L105" s="45"/>
    </row>
    <row r="106" s="1" customFormat="1" ht="18" customHeight="1" spans="1:12">
      <c r="A106" s="25"/>
      <c r="B106" s="25" t="s">
        <v>89</v>
      </c>
      <c r="C106" s="25"/>
      <c r="D106" s="25"/>
      <c r="E106" s="25"/>
      <c r="F106" s="25"/>
      <c r="G106" s="25"/>
      <c r="H106" s="25"/>
      <c r="I106" s="25"/>
      <c r="J106" s="25">
        <v>0.5441</v>
      </c>
      <c r="K106" s="52">
        <f t="shared" si="2"/>
        <v>0</v>
      </c>
      <c r="L106" s="45" t="s">
        <v>90</v>
      </c>
    </row>
    <row r="107" s="1" customFormat="1" ht="18" customHeight="1" spans="1:12">
      <c r="A107" s="25"/>
      <c r="B107" s="45" t="s">
        <v>91</v>
      </c>
      <c r="C107" s="45"/>
      <c r="D107" s="45"/>
      <c r="E107" s="25"/>
      <c r="F107" s="25"/>
      <c r="G107" s="25"/>
      <c r="H107" s="25"/>
      <c r="I107" s="25"/>
      <c r="J107" s="25">
        <v>0.5441</v>
      </c>
      <c r="K107" s="52">
        <f t="shared" si="2"/>
        <v>0</v>
      </c>
      <c r="L107" s="45"/>
    </row>
    <row r="108" s="1" customFormat="1" ht="18" customHeight="1" spans="1:12">
      <c r="A108" s="25"/>
      <c r="B108" s="49" t="s">
        <v>92</v>
      </c>
      <c r="C108" s="25" t="s">
        <v>82</v>
      </c>
      <c r="D108" s="25"/>
      <c r="E108" s="25">
        <f>300/5</f>
        <v>60</v>
      </c>
      <c r="F108" s="25">
        <v>3511</v>
      </c>
      <c r="G108" s="25">
        <v>3575</v>
      </c>
      <c r="H108" s="25">
        <v>3840</v>
      </c>
      <c r="I108" s="25"/>
      <c r="J108" s="25">
        <v>0.5441</v>
      </c>
      <c r="K108" s="52">
        <f t="shared" si="2"/>
        <v>2089.344</v>
      </c>
      <c r="L108" s="45"/>
    </row>
    <row r="109" s="1" customFormat="1" ht="18" customHeight="1" spans="1:12">
      <c r="A109" s="25"/>
      <c r="B109" s="51"/>
      <c r="C109" s="45" t="s">
        <v>93</v>
      </c>
      <c r="D109" s="45"/>
      <c r="E109" s="25">
        <f>400/5</f>
        <v>80</v>
      </c>
      <c r="F109" s="25">
        <v>22484</v>
      </c>
      <c r="G109" s="25">
        <v>23051</v>
      </c>
      <c r="H109" s="25">
        <v>45360</v>
      </c>
      <c r="I109" s="25"/>
      <c r="J109" s="25">
        <v>0.5441</v>
      </c>
      <c r="K109" s="52">
        <f t="shared" si="2"/>
        <v>24680.376</v>
      </c>
      <c r="L109" s="45"/>
    </row>
    <row r="110" s="1" customFormat="1" ht="18" customHeight="1" spans="1:12">
      <c r="A110" s="25"/>
      <c r="B110" s="45" t="s">
        <v>94</v>
      </c>
      <c r="C110" s="45"/>
      <c r="D110" s="45"/>
      <c r="E110" s="25"/>
      <c r="F110" s="25"/>
      <c r="G110" s="25"/>
      <c r="H110" s="45">
        <f>H99+H100+H104+H109</f>
        <v>150580</v>
      </c>
      <c r="I110" s="25"/>
      <c r="J110" s="25">
        <v>0.5441</v>
      </c>
      <c r="K110" s="52">
        <f t="shared" si="2"/>
        <v>81930.578</v>
      </c>
      <c r="L110" s="45"/>
    </row>
    <row r="111" s="1" customFormat="1" ht="18" customHeight="1" spans="1:12">
      <c r="A111" s="26">
        <v>11</v>
      </c>
      <c r="B111" s="26" t="s">
        <v>95</v>
      </c>
      <c r="C111" s="45" t="s">
        <v>96</v>
      </c>
      <c r="D111" s="45"/>
      <c r="E111" s="25">
        <f t="shared" ref="E111:E115" si="4">200/5</f>
        <v>40</v>
      </c>
      <c r="F111" s="25">
        <v>9206</v>
      </c>
      <c r="G111" s="25">
        <v>9377</v>
      </c>
      <c r="H111" s="25">
        <v>6840</v>
      </c>
      <c r="I111" s="25"/>
      <c r="J111" s="25">
        <v>0.5441</v>
      </c>
      <c r="K111" s="52">
        <f t="shared" si="2"/>
        <v>3721.644</v>
      </c>
      <c r="L111" s="45"/>
    </row>
    <row r="112" s="1" customFormat="1" ht="18" customHeight="1" spans="1:12">
      <c r="A112" s="34"/>
      <c r="B112" s="34"/>
      <c r="C112" s="45" t="s">
        <v>97</v>
      </c>
      <c r="D112" s="45"/>
      <c r="E112" s="25">
        <f>800/5</f>
        <v>160</v>
      </c>
      <c r="F112" s="25">
        <v>14821</v>
      </c>
      <c r="G112" s="25">
        <v>15209</v>
      </c>
      <c r="H112" s="25">
        <v>62080</v>
      </c>
      <c r="I112" s="25"/>
      <c r="J112" s="25">
        <v>0.5441</v>
      </c>
      <c r="K112" s="52">
        <f t="shared" si="2"/>
        <v>33777.728</v>
      </c>
      <c r="L112" s="45"/>
    </row>
    <row r="113" s="1" customFormat="1" ht="18" customHeight="1" spans="1:12">
      <c r="A113" s="34"/>
      <c r="B113" s="34"/>
      <c r="C113" s="25" t="s">
        <v>98</v>
      </c>
      <c r="D113" s="25"/>
      <c r="E113" s="25">
        <f>400/5</f>
        <v>80</v>
      </c>
      <c r="F113" s="25">
        <v>2547</v>
      </c>
      <c r="G113" s="25">
        <v>2593</v>
      </c>
      <c r="H113" s="25">
        <v>3680</v>
      </c>
      <c r="I113" s="25"/>
      <c r="J113" s="25">
        <v>0.5441</v>
      </c>
      <c r="K113" s="52">
        <f t="shared" si="2"/>
        <v>2002.288</v>
      </c>
      <c r="L113" s="45"/>
    </row>
    <row r="114" s="1" customFormat="1" ht="18" customHeight="1" spans="1:12">
      <c r="A114" s="34"/>
      <c r="B114" s="34"/>
      <c r="C114" s="45" t="s">
        <v>99</v>
      </c>
      <c r="D114" s="45"/>
      <c r="E114" s="25">
        <f t="shared" si="4"/>
        <v>40</v>
      </c>
      <c r="F114" s="25">
        <v>5510</v>
      </c>
      <c r="G114" s="25">
        <v>5551</v>
      </c>
      <c r="H114" s="25">
        <v>1640</v>
      </c>
      <c r="I114" s="25"/>
      <c r="J114" s="25">
        <v>0.5441</v>
      </c>
      <c r="K114" s="52">
        <f t="shared" si="2"/>
        <v>892.324</v>
      </c>
      <c r="L114" s="45"/>
    </row>
    <row r="115" s="1" customFormat="1" ht="18" customHeight="1" spans="1:12">
      <c r="A115" s="34"/>
      <c r="B115" s="34"/>
      <c r="C115" s="45" t="s">
        <v>100</v>
      </c>
      <c r="D115" s="45"/>
      <c r="E115" s="25">
        <f t="shared" si="4"/>
        <v>40</v>
      </c>
      <c r="F115" s="25">
        <v>2362</v>
      </c>
      <c r="G115" s="25">
        <v>2405</v>
      </c>
      <c r="H115" s="25">
        <v>1720</v>
      </c>
      <c r="I115" s="25"/>
      <c r="J115" s="25">
        <v>0.5441</v>
      </c>
      <c r="K115" s="52">
        <f t="shared" si="2"/>
        <v>935.852</v>
      </c>
      <c r="L115" s="45"/>
    </row>
    <row r="116" s="1" customFormat="1" ht="18" customHeight="1" spans="1:12">
      <c r="A116" s="39"/>
      <c r="B116" s="34"/>
      <c r="C116" s="13" t="s">
        <v>28</v>
      </c>
      <c r="D116" s="47"/>
      <c r="E116" s="25"/>
      <c r="F116" s="25">
        <v>2673</v>
      </c>
      <c r="G116" s="25">
        <v>2845</v>
      </c>
      <c r="H116" s="25">
        <v>172</v>
      </c>
      <c r="I116" s="25"/>
      <c r="J116" s="25">
        <v>0.5441</v>
      </c>
      <c r="K116" s="52">
        <f t="shared" si="2"/>
        <v>93.5852</v>
      </c>
      <c r="L116" s="45"/>
    </row>
    <row r="117" s="1" customFormat="1" ht="18" customHeight="1" spans="1:12">
      <c r="A117" s="34"/>
      <c r="B117" s="39"/>
      <c r="C117" s="13" t="s">
        <v>20</v>
      </c>
      <c r="D117" s="47"/>
      <c r="E117" s="25"/>
      <c r="F117" s="25"/>
      <c r="G117" s="25"/>
      <c r="H117" s="45">
        <f>H111+H112+H114+H115</f>
        <v>72280</v>
      </c>
      <c r="I117" s="25"/>
      <c r="J117" s="25"/>
      <c r="K117" s="52"/>
      <c r="L117" s="45"/>
    </row>
    <row r="118" s="1" customFormat="1" ht="18" customHeight="1" spans="1:12">
      <c r="A118" s="26">
        <v>12</v>
      </c>
      <c r="B118" s="42" t="s">
        <v>101</v>
      </c>
      <c r="C118" s="45" t="s">
        <v>97</v>
      </c>
      <c r="D118" s="45"/>
      <c r="E118" s="25">
        <f>300/5</f>
        <v>60</v>
      </c>
      <c r="F118" s="25">
        <v>18916</v>
      </c>
      <c r="G118" s="25">
        <v>19171</v>
      </c>
      <c r="H118" s="25">
        <v>15300</v>
      </c>
      <c r="I118" s="25"/>
      <c r="J118" s="25">
        <v>0.5441</v>
      </c>
      <c r="K118" s="52">
        <f t="shared" ref="K118:K168" si="5">H118*J118</f>
        <v>8324.73</v>
      </c>
      <c r="L118" s="45"/>
    </row>
    <row r="119" s="1" customFormat="1" ht="18" customHeight="1" spans="1:12">
      <c r="A119" s="34"/>
      <c r="B119" s="46"/>
      <c r="C119" s="25" t="s">
        <v>102</v>
      </c>
      <c r="D119" s="25"/>
      <c r="E119" s="25">
        <f>200/5</f>
        <v>40</v>
      </c>
      <c r="F119" s="25">
        <v>23173</v>
      </c>
      <c r="G119" s="25">
        <v>23508</v>
      </c>
      <c r="H119" s="25">
        <v>13400</v>
      </c>
      <c r="I119" s="25"/>
      <c r="J119" s="25">
        <v>0.5441</v>
      </c>
      <c r="K119" s="52">
        <f t="shared" si="5"/>
        <v>7290.94</v>
      </c>
      <c r="L119" s="58" t="s">
        <v>103</v>
      </c>
    </row>
    <row r="120" s="1" customFormat="1" ht="18" customHeight="1" spans="1:12">
      <c r="A120" s="34"/>
      <c r="B120" s="46"/>
      <c r="C120" s="45" t="s">
        <v>104</v>
      </c>
      <c r="D120" s="45"/>
      <c r="E120" s="25">
        <f>300/5</f>
        <v>60</v>
      </c>
      <c r="F120" s="25">
        <v>4179</v>
      </c>
      <c r="G120" s="25">
        <v>4252</v>
      </c>
      <c r="H120" s="25">
        <v>4380</v>
      </c>
      <c r="I120" s="25"/>
      <c r="J120" s="25">
        <v>0.5441</v>
      </c>
      <c r="K120" s="52">
        <f t="shared" si="5"/>
        <v>2383.158</v>
      </c>
      <c r="L120" s="53"/>
    </row>
    <row r="121" s="1" customFormat="1" ht="18" customHeight="1" spans="1:12">
      <c r="A121" s="34"/>
      <c r="B121" s="46"/>
      <c r="C121" s="45" t="s">
        <v>105</v>
      </c>
      <c r="D121" s="45"/>
      <c r="E121" s="25">
        <f>400/5</f>
        <v>80</v>
      </c>
      <c r="F121" s="25">
        <v>10854</v>
      </c>
      <c r="G121" s="25">
        <v>10958</v>
      </c>
      <c r="H121" s="25">
        <v>8320</v>
      </c>
      <c r="I121" s="25"/>
      <c r="J121" s="25">
        <v>0.5441</v>
      </c>
      <c r="K121" s="52">
        <f t="shared" si="5"/>
        <v>4526.912</v>
      </c>
      <c r="L121" s="25"/>
    </row>
    <row r="122" s="1" customFormat="1" ht="18" customHeight="1" spans="1:12">
      <c r="A122" s="34"/>
      <c r="B122" s="46"/>
      <c r="C122" s="13" t="s">
        <v>17</v>
      </c>
      <c r="D122" s="47"/>
      <c r="E122" s="25"/>
      <c r="F122" s="25">
        <v>23455</v>
      </c>
      <c r="G122" s="25">
        <v>25097</v>
      </c>
      <c r="H122" s="25">
        <v>1642</v>
      </c>
      <c r="I122" s="25"/>
      <c r="J122" s="25">
        <v>0.5441</v>
      </c>
      <c r="K122" s="52">
        <f t="shared" si="5"/>
        <v>893.4122</v>
      </c>
      <c r="L122" s="25"/>
    </row>
    <row r="123" s="1" customFormat="1" ht="18" customHeight="1" spans="1:12">
      <c r="A123" s="34"/>
      <c r="B123" s="46"/>
      <c r="C123" s="13" t="s">
        <v>26</v>
      </c>
      <c r="D123" s="47"/>
      <c r="E123" s="25"/>
      <c r="F123" s="25">
        <v>1903</v>
      </c>
      <c r="G123" s="25">
        <v>2038</v>
      </c>
      <c r="H123" s="25">
        <v>135</v>
      </c>
      <c r="I123" s="25"/>
      <c r="J123" s="25">
        <v>0.5441</v>
      </c>
      <c r="K123" s="52">
        <f t="shared" si="5"/>
        <v>73.4535</v>
      </c>
      <c r="L123" s="25"/>
    </row>
    <row r="124" s="1" customFormat="1" ht="18" customHeight="1" spans="1:12">
      <c r="A124" s="34"/>
      <c r="B124" s="46"/>
      <c r="C124" s="13" t="s">
        <v>106</v>
      </c>
      <c r="D124" s="47"/>
      <c r="E124" s="25"/>
      <c r="F124" s="25">
        <v>8449</v>
      </c>
      <c r="G124" s="25">
        <v>9207</v>
      </c>
      <c r="H124" s="25">
        <v>755</v>
      </c>
      <c r="I124" s="25"/>
      <c r="J124" s="25">
        <v>0.5441</v>
      </c>
      <c r="K124" s="52">
        <f t="shared" si="5"/>
        <v>410.7955</v>
      </c>
      <c r="L124" s="25"/>
    </row>
    <row r="125" s="1" customFormat="1" ht="18" customHeight="1" spans="1:12">
      <c r="A125" s="34"/>
      <c r="B125" s="46"/>
      <c r="C125" s="13" t="s">
        <v>107</v>
      </c>
      <c r="D125" s="47"/>
      <c r="E125" s="25">
        <v>40</v>
      </c>
      <c r="F125" s="25">
        <v>144</v>
      </c>
      <c r="G125" s="25">
        <v>156</v>
      </c>
      <c r="H125" s="25">
        <v>480</v>
      </c>
      <c r="I125" s="25"/>
      <c r="J125" s="25">
        <v>0.5441</v>
      </c>
      <c r="K125" s="52">
        <f t="shared" si="5"/>
        <v>261.168</v>
      </c>
      <c r="L125" s="25"/>
    </row>
    <row r="126" s="1" customFormat="1" ht="18" customHeight="1" spans="1:12">
      <c r="A126" s="39"/>
      <c r="B126" s="41"/>
      <c r="C126" s="13" t="s">
        <v>108</v>
      </c>
      <c r="D126" s="47"/>
      <c r="E126" s="25">
        <v>40</v>
      </c>
      <c r="F126" s="25">
        <v>131</v>
      </c>
      <c r="G126" s="25">
        <v>138</v>
      </c>
      <c r="H126" s="25">
        <v>280</v>
      </c>
      <c r="I126" s="25"/>
      <c r="J126" s="25">
        <v>0.5441</v>
      </c>
      <c r="K126" s="52">
        <f t="shared" si="5"/>
        <v>152.348</v>
      </c>
      <c r="L126" s="25"/>
    </row>
    <row r="127" s="1" customFormat="1" ht="18" customHeight="1" spans="1:12">
      <c r="A127" s="45" t="s">
        <v>109</v>
      </c>
      <c r="B127" s="45"/>
      <c r="C127" s="45"/>
      <c r="D127" s="45"/>
      <c r="E127" s="25"/>
      <c r="F127" s="25"/>
      <c r="G127" s="25"/>
      <c r="H127" s="45">
        <f>H118+H120+H121</f>
        <v>28000</v>
      </c>
      <c r="I127" s="25"/>
      <c r="J127" s="25">
        <v>0.5441</v>
      </c>
      <c r="K127" s="52">
        <f t="shared" si="5"/>
        <v>15234.8</v>
      </c>
      <c r="L127" s="25"/>
    </row>
    <row r="128" s="1" customFormat="1" ht="18" customHeight="1" spans="1:12">
      <c r="A128" s="26">
        <v>13</v>
      </c>
      <c r="B128" s="42" t="s">
        <v>110</v>
      </c>
      <c r="C128" s="45" t="s">
        <v>104</v>
      </c>
      <c r="D128" s="45"/>
      <c r="E128" s="25">
        <f t="shared" ref="E128:E133" si="6">300/5</f>
        <v>60</v>
      </c>
      <c r="F128" s="25">
        <v>567</v>
      </c>
      <c r="G128" s="25">
        <v>568</v>
      </c>
      <c r="H128" s="25">
        <v>60</v>
      </c>
      <c r="I128" s="25"/>
      <c r="J128" s="25">
        <v>0.5441</v>
      </c>
      <c r="K128" s="52">
        <f t="shared" si="5"/>
        <v>32.646</v>
      </c>
      <c r="L128" s="53"/>
    </row>
    <row r="129" s="1" customFormat="1" ht="18" customHeight="1" spans="1:12">
      <c r="A129" s="34"/>
      <c r="B129" s="46"/>
      <c r="C129" s="45" t="s">
        <v>111</v>
      </c>
      <c r="D129" s="45"/>
      <c r="E129" s="25">
        <f>400/5</f>
        <v>80</v>
      </c>
      <c r="F129" s="25">
        <v>7966</v>
      </c>
      <c r="G129" s="25">
        <v>8077</v>
      </c>
      <c r="H129" s="25">
        <v>8880</v>
      </c>
      <c r="I129" s="25"/>
      <c r="J129" s="25">
        <v>0.5441</v>
      </c>
      <c r="K129" s="52">
        <f t="shared" si="5"/>
        <v>4831.608</v>
      </c>
      <c r="L129" s="53"/>
    </row>
    <row r="130" s="1" customFormat="1" ht="18" customHeight="1" spans="1:12">
      <c r="A130" s="34"/>
      <c r="B130" s="46"/>
      <c r="C130" s="45" t="s">
        <v>112</v>
      </c>
      <c r="D130" s="45"/>
      <c r="E130" s="25">
        <f>400/5</f>
        <v>80</v>
      </c>
      <c r="F130" s="25">
        <v>15690</v>
      </c>
      <c r="G130" s="25">
        <v>15864</v>
      </c>
      <c r="H130" s="25">
        <v>13920</v>
      </c>
      <c r="I130" s="25"/>
      <c r="J130" s="25">
        <v>0.5441</v>
      </c>
      <c r="K130" s="52">
        <f t="shared" si="5"/>
        <v>7573.872</v>
      </c>
      <c r="L130" s="53"/>
    </row>
    <row r="131" s="1" customFormat="1" ht="18" customHeight="1" spans="1:12">
      <c r="A131" s="34"/>
      <c r="B131" s="46"/>
      <c r="C131" s="25" t="s">
        <v>113</v>
      </c>
      <c r="D131" s="25"/>
      <c r="E131" s="25">
        <f t="shared" si="6"/>
        <v>60</v>
      </c>
      <c r="F131" s="25">
        <v>5051</v>
      </c>
      <c r="G131" s="25">
        <v>5089</v>
      </c>
      <c r="H131" s="25">
        <v>2280</v>
      </c>
      <c r="I131" s="25"/>
      <c r="J131" s="25">
        <v>0.5441</v>
      </c>
      <c r="K131" s="52">
        <f t="shared" si="5"/>
        <v>1240.548</v>
      </c>
      <c r="L131" s="25" t="s">
        <v>114</v>
      </c>
    </row>
    <row r="132" s="1" customFormat="1" ht="18" customHeight="1" spans="1:12">
      <c r="A132" s="34"/>
      <c r="B132" s="46"/>
      <c r="C132" s="45" t="s">
        <v>115</v>
      </c>
      <c r="D132" s="45"/>
      <c r="E132" s="25">
        <f>200/5</f>
        <v>40</v>
      </c>
      <c r="F132" s="25">
        <v>3835</v>
      </c>
      <c r="G132" s="25">
        <v>3870</v>
      </c>
      <c r="H132" s="25">
        <v>1400</v>
      </c>
      <c r="I132" s="25"/>
      <c r="J132" s="25">
        <v>0.5441</v>
      </c>
      <c r="K132" s="52">
        <f t="shared" si="5"/>
        <v>761.74</v>
      </c>
      <c r="L132" s="53"/>
    </row>
    <row r="133" s="1" customFormat="1" ht="18" customHeight="1" spans="1:12">
      <c r="A133" s="34"/>
      <c r="B133" s="46"/>
      <c r="C133" s="45" t="s">
        <v>116</v>
      </c>
      <c r="D133" s="45"/>
      <c r="E133" s="25">
        <f t="shared" si="6"/>
        <v>60</v>
      </c>
      <c r="F133" s="25">
        <v>2556</v>
      </c>
      <c r="G133" s="25">
        <v>2600</v>
      </c>
      <c r="H133" s="25">
        <v>2640</v>
      </c>
      <c r="I133" s="25"/>
      <c r="J133" s="25">
        <v>0.5441</v>
      </c>
      <c r="K133" s="52">
        <f t="shared" si="5"/>
        <v>1436.424</v>
      </c>
      <c r="L133" s="53"/>
    </row>
    <row r="134" s="1" customFormat="1" ht="18" customHeight="1" spans="1:12">
      <c r="A134" s="34"/>
      <c r="B134" s="46"/>
      <c r="C134" s="13" t="s">
        <v>117</v>
      </c>
      <c r="D134" s="47"/>
      <c r="E134" s="25"/>
      <c r="F134" s="25">
        <v>18471</v>
      </c>
      <c r="G134" s="25">
        <v>18854</v>
      </c>
      <c r="H134" s="25">
        <v>383</v>
      </c>
      <c r="I134" s="25"/>
      <c r="J134" s="25">
        <v>0.5441</v>
      </c>
      <c r="K134" s="52">
        <f t="shared" si="5"/>
        <v>208.3903</v>
      </c>
      <c r="L134" s="53"/>
    </row>
    <row r="135" s="1" customFormat="1" ht="18" customHeight="1" spans="1:12">
      <c r="A135" s="34"/>
      <c r="B135" s="46"/>
      <c r="C135" s="13" t="s">
        <v>118</v>
      </c>
      <c r="D135" s="47"/>
      <c r="E135" s="25">
        <v>40</v>
      </c>
      <c r="F135" s="25">
        <v>20686</v>
      </c>
      <c r="G135" s="25">
        <v>21029</v>
      </c>
      <c r="H135" s="25">
        <v>13720</v>
      </c>
      <c r="I135" s="25"/>
      <c r="J135" s="25">
        <v>0.5441</v>
      </c>
      <c r="K135" s="52">
        <f t="shared" si="5"/>
        <v>7465.052</v>
      </c>
      <c r="L135" s="25" t="s">
        <v>119</v>
      </c>
    </row>
    <row r="136" s="1" customFormat="1" ht="18" customHeight="1" spans="1:12">
      <c r="A136" s="34"/>
      <c r="B136" s="46"/>
      <c r="C136" s="13" t="s">
        <v>107</v>
      </c>
      <c r="D136" s="47"/>
      <c r="E136" s="25">
        <v>40</v>
      </c>
      <c r="F136" s="25">
        <v>399</v>
      </c>
      <c r="G136" s="25">
        <v>432</v>
      </c>
      <c r="H136" s="25">
        <v>1320</v>
      </c>
      <c r="I136" s="25"/>
      <c r="J136" s="25">
        <v>0.5441</v>
      </c>
      <c r="K136" s="52">
        <f t="shared" si="5"/>
        <v>718.212</v>
      </c>
      <c r="L136" s="53"/>
    </row>
    <row r="137" s="1" customFormat="1" ht="18" customHeight="1" spans="1:12">
      <c r="A137" s="39"/>
      <c r="B137" s="41"/>
      <c r="C137" s="13" t="s">
        <v>108</v>
      </c>
      <c r="D137" s="47"/>
      <c r="E137" s="25">
        <v>40</v>
      </c>
      <c r="F137" s="25">
        <v>24</v>
      </c>
      <c r="G137" s="25">
        <v>26</v>
      </c>
      <c r="H137" s="25">
        <v>80</v>
      </c>
      <c r="I137" s="25"/>
      <c r="J137" s="25">
        <v>0.5441</v>
      </c>
      <c r="K137" s="52">
        <f t="shared" si="5"/>
        <v>43.528</v>
      </c>
      <c r="L137" s="53"/>
    </row>
    <row r="138" s="1" customFormat="1" ht="18" customHeight="1" spans="1:12">
      <c r="A138" s="45" t="s">
        <v>120</v>
      </c>
      <c r="B138" s="45"/>
      <c r="C138" s="45"/>
      <c r="D138" s="45"/>
      <c r="E138" s="25"/>
      <c r="F138" s="25"/>
      <c r="G138" s="25"/>
      <c r="H138" s="45">
        <f>H128+H129+H130+H132+H133</f>
        <v>26900</v>
      </c>
      <c r="I138" s="25"/>
      <c r="J138" s="25">
        <v>0.5441</v>
      </c>
      <c r="K138" s="52">
        <f t="shared" si="5"/>
        <v>14636.29</v>
      </c>
      <c r="L138" s="53"/>
    </row>
    <row r="139" s="1" customFormat="1" ht="18" customHeight="1" spans="1:12">
      <c r="A139" s="25">
        <v>14</v>
      </c>
      <c r="B139" s="42" t="s">
        <v>121</v>
      </c>
      <c r="C139" s="26" t="s">
        <v>122</v>
      </c>
      <c r="D139" s="45" t="s">
        <v>123</v>
      </c>
      <c r="E139" s="25">
        <f t="shared" ref="E139:E142" si="7">400/5</f>
        <v>80</v>
      </c>
      <c r="F139" s="25">
        <v>4199</v>
      </c>
      <c r="G139" s="25">
        <v>4265</v>
      </c>
      <c r="H139" s="25">
        <v>5280</v>
      </c>
      <c r="I139" s="25"/>
      <c r="J139" s="25">
        <v>0.5441</v>
      </c>
      <c r="K139" s="52">
        <f t="shared" si="5"/>
        <v>2872.848</v>
      </c>
      <c r="L139" s="53"/>
    </row>
    <row r="140" s="1" customFormat="1" ht="18" customHeight="1" spans="1:12">
      <c r="A140" s="25"/>
      <c r="B140" s="46"/>
      <c r="C140" s="34"/>
      <c r="D140" s="45" t="s">
        <v>124</v>
      </c>
      <c r="E140" s="25">
        <f t="shared" si="7"/>
        <v>80</v>
      </c>
      <c r="F140" s="25">
        <v>1746</v>
      </c>
      <c r="G140" s="25">
        <v>1768</v>
      </c>
      <c r="H140" s="25">
        <v>1760</v>
      </c>
      <c r="I140" s="25"/>
      <c r="J140" s="25">
        <v>0.5441</v>
      </c>
      <c r="K140" s="52">
        <f t="shared" si="5"/>
        <v>957.616</v>
      </c>
      <c r="L140" s="53"/>
    </row>
    <row r="141" s="1" customFormat="1" ht="18" customHeight="1" spans="1:12">
      <c r="A141" s="25"/>
      <c r="B141" s="46"/>
      <c r="C141" s="34"/>
      <c r="D141" s="45" t="s">
        <v>125</v>
      </c>
      <c r="E141" s="25">
        <f t="shared" si="7"/>
        <v>80</v>
      </c>
      <c r="F141" s="25">
        <v>2032</v>
      </c>
      <c r="G141" s="25">
        <v>2053</v>
      </c>
      <c r="H141" s="25">
        <v>1680</v>
      </c>
      <c r="I141" s="25"/>
      <c r="J141" s="25">
        <v>0.5441</v>
      </c>
      <c r="K141" s="52">
        <f t="shared" si="5"/>
        <v>914.088</v>
      </c>
      <c r="L141" s="53"/>
    </row>
    <row r="142" s="1" customFormat="1" ht="18" customHeight="1" spans="1:12">
      <c r="A142" s="25"/>
      <c r="B142" s="46"/>
      <c r="C142" s="34"/>
      <c r="D142" s="45" t="s">
        <v>126</v>
      </c>
      <c r="E142" s="25">
        <f t="shared" si="7"/>
        <v>80</v>
      </c>
      <c r="F142" s="25">
        <v>505</v>
      </c>
      <c r="G142" s="25">
        <v>516</v>
      </c>
      <c r="H142" s="25">
        <v>880</v>
      </c>
      <c r="I142" s="25"/>
      <c r="J142" s="25">
        <v>0.5441</v>
      </c>
      <c r="K142" s="52">
        <f t="shared" si="5"/>
        <v>478.808</v>
      </c>
      <c r="L142" s="53"/>
    </row>
    <row r="143" s="1" customFormat="1" ht="18" customHeight="1" spans="1:12">
      <c r="A143" s="25"/>
      <c r="B143" s="46"/>
      <c r="C143" s="34"/>
      <c r="D143" s="25" t="s">
        <v>17</v>
      </c>
      <c r="E143" s="25"/>
      <c r="F143" s="25">
        <v>2615</v>
      </c>
      <c r="G143" s="25">
        <v>2934</v>
      </c>
      <c r="H143" s="25">
        <v>319</v>
      </c>
      <c r="I143" s="25"/>
      <c r="J143" s="25">
        <v>0.5441</v>
      </c>
      <c r="K143" s="52">
        <f t="shared" si="5"/>
        <v>173.5679</v>
      </c>
      <c r="L143" s="53"/>
    </row>
    <row r="144" s="1" customFormat="1" ht="18" customHeight="1" spans="1:12">
      <c r="A144" s="25"/>
      <c r="B144" s="46"/>
      <c r="C144" s="34"/>
      <c r="D144" s="25" t="s">
        <v>16</v>
      </c>
      <c r="E144" s="25"/>
      <c r="F144" s="25">
        <v>4503</v>
      </c>
      <c r="G144" s="25">
        <v>4645</v>
      </c>
      <c r="H144" s="25">
        <v>142</v>
      </c>
      <c r="I144" s="25"/>
      <c r="J144" s="25">
        <v>0.5441</v>
      </c>
      <c r="K144" s="52">
        <f t="shared" si="5"/>
        <v>77.2622</v>
      </c>
      <c r="L144" s="53"/>
    </row>
    <row r="145" s="1" customFormat="1" ht="18" customHeight="1" spans="1:12">
      <c r="A145" s="25"/>
      <c r="B145" s="46"/>
      <c r="C145" s="34"/>
      <c r="D145" s="45" t="s">
        <v>102</v>
      </c>
      <c r="E145" s="25">
        <f t="shared" ref="E145:E151" si="8">400/5</f>
        <v>80</v>
      </c>
      <c r="F145" s="25">
        <v>1349</v>
      </c>
      <c r="G145" s="25">
        <v>1386</v>
      </c>
      <c r="H145" s="25">
        <v>2960</v>
      </c>
      <c r="I145" s="25"/>
      <c r="J145" s="25">
        <v>0.5441</v>
      </c>
      <c r="K145" s="52">
        <f t="shared" si="5"/>
        <v>1610.536</v>
      </c>
      <c r="L145" s="53"/>
    </row>
    <row r="146" s="1" customFormat="1" ht="18" customHeight="1" spans="1:12">
      <c r="A146" s="25"/>
      <c r="B146" s="46"/>
      <c r="C146" s="39"/>
      <c r="D146" s="25" t="s">
        <v>19</v>
      </c>
      <c r="E146" s="25"/>
      <c r="F146" s="25">
        <v>0</v>
      </c>
      <c r="G146" s="25">
        <v>511</v>
      </c>
      <c r="H146" s="25">
        <v>511</v>
      </c>
      <c r="I146" s="25"/>
      <c r="J146" s="25">
        <v>0.5441</v>
      </c>
      <c r="K146" s="52">
        <f t="shared" si="5"/>
        <v>278.0351</v>
      </c>
      <c r="L146" s="53"/>
    </row>
    <row r="147" s="1" customFormat="1" ht="18" customHeight="1" spans="1:12">
      <c r="A147" s="25"/>
      <c r="B147" s="46"/>
      <c r="C147" s="26" t="s">
        <v>127</v>
      </c>
      <c r="D147" s="45" t="s">
        <v>123</v>
      </c>
      <c r="E147" s="25">
        <f t="shared" si="8"/>
        <v>80</v>
      </c>
      <c r="F147" s="25">
        <v>1565</v>
      </c>
      <c r="G147" s="25">
        <v>1593</v>
      </c>
      <c r="H147" s="25">
        <v>2240</v>
      </c>
      <c r="I147" s="25"/>
      <c r="J147" s="25">
        <v>0.5441</v>
      </c>
      <c r="K147" s="52">
        <f t="shared" si="5"/>
        <v>1218.784</v>
      </c>
      <c r="L147" s="53"/>
    </row>
    <row r="148" s="1" customFormat="1" ht="18" customHeight="1" spans="1:12">
      <c r="A148" s="25"/>
      <c r="B148" s="46"/>
      <c r="C148" s="34"/>
      <c r="D148" s="45" t="s">
        <v>124</v>
      </c>
      <c r="E148" s="25">
        <f t="shared" si="8"/>
        <v>80</v>
      </c>
      <c r="F148" s="25">
        <v>589</v>
      </c>
      <c r="G148" s="25">
        <v>635</v>
      </c>
      <c r="H148" s="25">
        <v>3680</v>
      </c>
      <c r="I148" s="25"/>
      <c r="J148" s="25">
        <v>0.5441</v>
      </c>
      <c r="K148" s="52">
        <f t="shared" si="5"/>
        <v>2002.288</v>
      </c>
      <c r="L148" s="53"/>
    </row>
    <row r="149" s="1" customFormat="1" ht="18" customHeight="1" spans="1:12">
      <c r="A149" s="25"/>
      <c r="B149" s="46"/>
      <c r="C149" s="34"/>
      <c r="D149" s="45" t="s">
        <v>125</v>
      </c>
      <c r="E149" s="25">
        <f t="shared" si="8"/>
        <v>80</v>
      </c>
      <c r="F149" s="25">
        <v>1175</v>
      </c>
      <c r="G149" s="25">
        <v>1182</v>
      </c>
      <c r="H149" s="25">
        <v>560</v>
      </c>
      <c r="I149" s="25"/>
      <c r="J149" s="25">
        <v>0.5441</v>
      </c>
      <c r="K149" s="52">
        <f t="shared" si="5"/>
        <v>304.696</v>
      </c>
      <c r="L149" s="53"/>
    </row>
    <row r="150" s="1" customFormat="1" ht="18" customHeight="1" spans="1:12">
      <c r="A150" s="25"/>
      <c r="B150" s="46"/>
      <c r="C150" s="34"/>
      <c r="D150" s="45" t="s">
        <v>128</v>
      </c>
      <c r="E150" s="25">
        <f t="shared" si="8"/>
        <v>80</v>
      </c>
      <c r="F150" s="25">
        <v>38</v>
      </c>
      <c r="G150" s="25">
        <v>48</v>
      </c>
      <c r="H150" s="25">
        <v>800</v>
      </c>
      <c r="I150" s="25"/>
      <c r="J150" s="25">
        <v>0.5441</v>
      </c>
      <c r="K150" s="52">
        <f t="shared" si="5"/>
        <v>435.28</v>
      </c>
      <c r="L150" s="53"/>
    </row>
    <row r="151" s="1" customFormat="1" ht="18" customHeight="1" spans="1:12">
      <c r="A151" s="25"/>
      <c r="B151" s="46"/>
      <c r="C151" s="34"/>
      <c r="D151" s="45" t="s">
        <v>129</v>
      </c>
      <c r="E151" s="25">
        <f t="shared" si="8"/>
        <v>80</v>
      </c>
      <c r="F151" s="25">
        <v>8.5</v>
      </c>
      <c r="G151" s="25">
        <v>8.5</v>
      </c>
      <c r="H151" s="25">
        <v>0</v>
      </c>
      <c r="I151" s="25"/>
      <c r="J151" s="25">
        <v>0.5441</v>
      </c>
      <c r="K151" s="52">
        <f t="shared" si="5"/>
        <v>0</v>
      </c>
      <c r="L151" s="53"/>
    </row>
    <row r="152" s="1" customFormat="1" ht="18" customHeight="1" spans="1:12">
      <c r="A152" s="25"/>
      <c r="B152" s="46"/>
      <c r="C152" s="34"/>
      <c r="D152" s="45" t="s">
        <v>130</v>
      </c>
      <c r="E152" s="25">
        <v>40</v>
      </c>
      <c r="F152" s="25">
        <v>233</v>
      </c>
      <c r="G152" s="25">
        <v>236</v>
      </c>
      <c r="H152" s="25">
        <v>120</v>
      </c>
      <c r="I152" s="25"/>
      <c r="J152" s="25">
        <v>0.5441</v>
      </c>
      <c r="K152" s="52">
        <f t="shared" si="5"/>
        <v>65.292</v>
      </c>
      <c r="L152" s="53"/>
    </row>
    <row r="153" s="1" customFormat="1" ht="18" customHeight="1" spans="1:12">
      <c r="A153" s="25"/>
      <c r="B153" s="46"/>
      <c r="C153" s="34"/>
      <c r="D153" s="25" t="s">
        <v>17</v>
      </c>
      <c r="E153" s="25"/>
      <c r="F153" s="25">
        <v>5032</v>
      </c>
      <c r="G153" s="25">
        <v>5440</v>
      </c>
      <c r="H153" s="25">
        <v>408</v>
      </c>
      <c r="I153" s="25"/>
      <c r="J153" s="25">
        <v>0.5441</v>
      </c>
      <c r="K153" s="52">
        <f t="shared" si="5"/>
        <v>221.9928</v>
      </c>
      <c r="L153" s="53"/>
    </row>
    <row r="154" s="1" customFormat="1" ht="18" customHeight="1" spans="1:12">
      <c r="A154" s="25"/>
      <c r="B154" s="46"/>
      <c r="C154" s="39"/>
      <c r="D154" s="25" t="s">
        <v>16</v>
      </c>
      <c r="E154" s="25"/>
      <c r="F154" s="25">
        <v>4000</v>
      </c>
      <c r="G154" s="25">
        <v>4101</v>
      </c>
      <c r="H154" s="25">
        <v>101</v>
      </c>
      <c r="I154" s="25"/>
      <c r="J154" s="25">
        <v>0.5441</v>
      </c>
      <c r="K154" s="52">
        <f t="shared" si="5"/>
        <v>54.9541</v>
      </c>
      <c r="L154" s="53"/>
    </row>
    <row r="155" s="1" customFormat="1" ht="18" customHeight="1" spans="1:12">
      <c r="A155" s="25"/>
      <c r="B155" s="41"/>
      <c r="C155" s="39"/>
      <c r="D155" s="25" t="s">
        <v>19</v>
      </c>
      <c r="E155" s="25"/>
      <c r="F155" s="25">
        <v>216</v>
      </c>
      <c r="G155" s="25">
        <v>749</v>
      </c>
      <c r="H155" s="25">
        <v>533</v>
      </c>
      <c r="I155" s="25"/>
      <c r="J155" s="25">
        <v>0.5441</v>
      </c>
      <c r="K155" s="52">
        <f t="shared" si="5"/>
        <v>290.0053</v>
      </c>
      <c r="L155" s="53"/>
    </row>
    <row r="156" s="1" customFormat="1" ht="18" customHeight="1" spans="1:12">
      <c r="A156" s="25"/>
      <c r="B156" s="45" t="s">
        <v>20</v>
      </c>
      <c r="C156" s="45"/>
      <c r="D156" s="45"/>
      <c r="E156" s="25"/>
      <c r="F156" s="25"/>
      <c r="G156" s="25"/>
      <c r="H156" s="45">
        <f>H139+H140+H141+H142+H145+H147+H148+H149+H150+H151+H152</f>
        <v>19960</v>
      </c>
      <c r="I156" s="25"/>
      <c r="J156" s="25">
        <v>0.5441</v>
      </c>
      <c r="K156" s="52">
        <f t="shared" si="5"/>
        <v>10860.236</v>
      </c>
      <c r="L156" s="53"/>
    </row>
    <row r="157" s="1" customFormat="1" ht="18" customHeight="1" spans="1:12">
      <c r="A157" s="25">
        <v>15</v>
      </c>
      <c r="B157" s="26" t="s">
        <v>131</v>
      </c>
      <c r="C157" s="25" t="s">
        <v>132</v>
      </c>
      <c r="D157" s="25"/>
      <c r="E157" s="25">
        <v>80</v>
      </c>
      <c r="F157" s="25">
        <v>6337</v>
      </c>
      <c r="G157" s="25">
        <v>6442</v>
      </c>
      <c r="H157" s="25">
        <v>8400</v>
      </c>
      <c r="I157" s="25"/>
      <c r="J157" s="25">
        <v>0.5441</v>
      </c>
      <c r="K157" s="52">
        <f t="shared" si="5"/>
        <v>4570.44</v>
      </c>
      <c r="L157" s="53"/>
    </row>
    <row r="158" s="1" customFormat="1" ht="18" customHeight="1" spans="1:12">
      <c r="A158" s="25"/>
      <c r="B158" s="34"/>
      <c r="C158" s="25" t="s">
        <v>133</v>
      </c>
      <c r="D158" s="25"/>
      <c r="E158" s="25">
        <v>80</v>
      </c>
      <c r="F158" s="25">
        <v>5211</v>
      </c>
      <c r="G158" s="25">
        <v>5300</v>
      </c>
      <c r="H158" s="25">
        <v>7120</v>
      </c>
      <c r="I158" s="25"/>
      <c r="J158" s="25">
        <v>0.5441</v>
      </c>
      <c r="K158" s="52">
        <f t="shared" si="5"/>
        <v>3873.992</v>
      </c>
      <c r="L158" s="53"/>
    </row>
    <row r="159" s="1" customFormat="1" ht="18" customHeight="1" spans="1:12">
      <c r="A159" s="25"/>
      <c r="B159" s="34"/>
      <c r="C159" s="25" t="s">
        <v>134</v>
      </c>
      <c r="D159" s="25"/>
      <c r="E159" s="25">
        <v>80</v>
      </c>
      <c r="F159" s="25"/>
      <c r="G159" s="25"/>
      <c r="H159" s="25"/>
      <c r="I159" s="25"/>
      <c r="J159" s="25">
        <v>0.5441</v>
      </c>
      <c r="K159" s="52">
        <f t="shared" si="5"/>
        <v>0</v>
      </c>
      <c r="L159" s="53"/>
    </row>
    <row r="160" s="1" customFormat="1" ht="18" customHeight="1" spans="1:12">
      <c r="A160" s="25"/>
      <c r="B160" s="34"/>
      <c r="C160" s="13" t="s">
        <v>135</v>
      </c>
      <c r="D160" s="47"/>
      <c r="E160" s="25">
        <v>40</v>
      </c>
      <c r="F160" s="25">
        <v>139</v>
      </c>
      <c r="G160" s="25">
        <v>152</v>
      </c>
      <c r="H160" s="25">
        <v>520</v>
      </c>
      <c r="I160" s="25"/>
      <c r="J160" s="25">
        <v>0.5441</v>
      </c>
      <c r="K160" s="52">
        <f t="shared" si="5"/>
        <v>282.932</v>
      </c>
      <c r="L160" s="53"/>
    </row>
    <row r="161" s="1" customFormat="1" ht="18" customHeight="1" spans="1:12">
      <c r="A161" s="25"/>
      <c r="B161" s="34"/>
      <c r="C161" s="13" t="s">
        <v>136</v>
      </c>
      <c r="D161" s="47"/>
      <c r="E161" s="25">
        <v>40</v>
      </c>
      <c r="F161" s="25">
        <v>90</v>
      </c>
      <c r="G161" s="25">
        <v>90</v>
      </c>
      <c r="H161" s="25">
        <v>0</v>
      </c>
      <c r="I161" s="25"/>
      <c r="J161" s="25">
        <v>0.5441</v>
      </c>
      <c r="K161" s="52">
        <f t="shared" si="5"/>
        <v>0</v>
      </c>
      <c r="L161" s="53"/>
    </row>
    <row r="162" s="1" customFormat="1" ht="18" customHeight="1" spans="1:12">
      <c r="A162" s="25"/>
      <c r="B162" s="34"/>
      <c r="C162" s="13" t="s">
        <v>17</v>
      </c>
      <c r="D162" s="47"/>
      <c r="E162" s="25"/>
      <c r="F162" s="25">
        <v>5298</v>
      </c>
      <c r="G162" s="25">
        <v>5825</v>
      </c>
      <c r="H162" s="25">
        <v>527</v>
      </c>
      <c r="I162" s="25"/>
      <c r="J162" s="25">
        <v>0.5441</v>
      </c>
      <c r="K162" s="52">
        <f t="shared" si="5"/>
        <v>286.7407</v>
      </c>
      <c r="L162" s="53"/>
    </row>
    <row r="163" s="1" customFormat="1" ht="18" customHeight="1" spans="1:12">
      <c r="A163" s="25"/>
      <c r="B163" s="34"/>
      <c r="C163" s="13" t="s">
        <v>28</v>
      </c>
      <c r="D163" s="47"/>
      <c r="E163" s="25"/>
      <c r="F163" s="25">
        <v>19138</v>
      </c>
      <c r="G163" s="25">
        <v>20369</v>
      </c>
      <c r="H163" s="25">
        <v>1231</v>
      </c>
      <c r="I163" s="25"/>
      <c r="J163" s="25">
        <v>0.5441</v>
      </c>
      <c r="K163" s="52">
        <f t="shared" si="5"/>
        <v>669.7871</v>
      </c>
      <c r="L163" s="53"/>
    </row>
    <row r="164" s="1" customFormat="1" ht="18" customHeight="1" spans="1:12">
      <c r="A164" s="25"/>
      <c r="B164" s="34"/>
      <c r="C164" s="13" t="s">
        <v>106</v>
      </c>
      <c r="D164" s="47"/>
      <c r="E164" s="25"/>
      <c r="F164" s="25">
        <v>6590</v>
      </c>
      <c r="G164" s="25">
        <v>7011</v>
      </c>
      <c r="H164" s="25">
        <v>421</v>
      </c>
      <c r="I164" s="25"/>
      <c r="J164" s="25">
        <v>0.5441</v>
      </c>
      <c r="K164" s="52">
        <f t="shared" si="5"/>
        <v>229.0661</v>
      </c>
      <c r="L164" s="53"/>
    </row>
    <row r="165" s="1" customFormat="1" ht="18" customHeight="1" spans="1:12">
      <c r="A165" s="25"/>
      <c r="B165" s="34"/>
      <c r="C165" s="45" t="s">
        <v>19</v>
      </c>
      <c r="D165" s="45"/>
      <c r="E165" s="25"/>
      <c r="F165" s="25">
        <v>465</v>
      </c>
      <c r="G165" s="25">
        <v>640</v>
      </c>
      <c r="H165" s="25">
        <v>175</v>
      </c>
      <c r="I165" s="25"/>
      <c r="J165" s="25">
        <v>0.5441</v>
      </c>
      <c r="K165" s="52">
        <f t="shared" si="5"/>
        <v>95.2175</v>
      </c>
      <c r="L165" s="53"/>
    </row>
    <row r="166" s="1" customFormat="1" ht="18" customHeight="1" spans="1:12">
      <c r="A166" s="45"/>
      <c r="B166" s="39"/>
      <c r="C166" s="54" t="s">
        <v>20</v>
      </c>
      <c r="D166" s="55"/>
      <c r="E166" s="25"/>
      <c r="F166" s="25"/>
      <c r="G166" s="25"/>
      <c r="H166" s="45">
        <v>15520</v>
      </c>
      <c r="I166" s="25"/>
      <c r="J166" s="25">
        <v>0.5441</v>
      </c>
      <c r="K166" s="52">
        <f t="shared" si="5"/>
        <v>8444.432</v>
      </c>
      <c r="L166" s="53"/>
    </row>
    <row r="167" s="1" customFormat="1" ht="18" customHeight="1" spans="1:12">
      <c r="A167" s="25">
        <v>16</v>
      </c>
      <c r="B167" s="45" t="s">
        <v>137</v>
      </c>
      <c r="C167" s="45"/>
      <c r="D167" s="45"/>
      <c r="E167" s="25">
        <v>50</v>
      </c>
      <c r="F167" s="25">
        <v>33612</v>
      </c>
      <c r="G167" s="25">
        <v>33988</v>
      </c>
      <c r="H167" s="25">
        <v>18800</v>
      </c>
      <c r="I167" s="25"/>
      <c r="J167" s="25">
        <v>0.5441</v>
      </c>
      <c r="K167" s="52">
        <f t="shared" si="5"/>
        <v>10229.08</v>
      </c>
      <c r="L167" s="45" t="s">
        <v>138</v>
      </c>
    </row>
    <row r="168" s="1" customFormat="1" ht="18" customHeight="1" spans="1:12">
      <c r="A168" s="25">
        <v>17</v>
      </c>
      <c r="B168" s="45" t="s">
        <v>139</v>
      </c>
      <c r="C168" s="45"/>
      <c r="D168" s="45"/>
      <c r="E168" s="25">
        <v>50</v>
      </c>
      <c r="F168" s="25">
        <v>38346</v>
      </c>
      <c r="G168" s="25">
        <v>38615</v>
      </c>
      <c r="H168" s="25">
        <v>13450</v>
      </c>
      <c r="I168" s="25"/>
      <c r="J168" s="25">
        <v>0.5441</v>
      </c>
      <c r="K168" s="52">
        <f t="shared" si="5"/>
        <v>7318.145</v>
      </c>
      <c r="L168" s="45" t="s">
        <v>140</v>
      </c>
    </row>
    <row r="169" s="1" customFormat="1" ht="18" customHeight="1" spans="1:12">
      <c r="A169" s="26"/>
      <c r="B169" s="54" t="s">
        <v>20</v>
      </c>
      <c r="C169" s="59"/>
      <c r="D169" s="55"/>
      <c r="E169" s="13"/>
      <c r="F169" s="25"/>
      <c r="G169" s="25"/>
      <c r="H169" s="45">
        <f>SUM(H167:H168)</f>
        <v>32250</v>
      </c>
      <c r="I169" s="25"/>
      <c r="J169" s="13"/>
      <c r="K169" s="52"/>
      <c r="L169" s="45"/>
    </row>
    <row r="170" s="1" customFormat="1" ht="18" customHeight="1" spans="1:12">
      <c r="A170" s="26">
        <v>18</v>
      </c>
      <c r="B170" s="26" t="s">
        <v>141</v>
      </c>
      <c r="C170" s="54" t="s">
        <v>142</v>
      </c>
      <c r="D170" s="55"/>
      <c r="E170" s="13">
        <v>40</v>
      </c>
      <c r="F170" s="25">
        <v>29265</v>
      </c>
      <c r="G170" s="25">
        <v>29949</v>
      </c>
      <c r="H170" s="45">
        <v>27360</v>
      </c>
      <c r="I170" s="53"/>
      <c r="J170" s="65"/>
      <c r="K170" s="66"/>
      <c r="L170" s="35" t="s">
        <v>143</v>
      </c>
    </row>
    <row r="171" s="1" customFormat="1" ht="18" customHeight="1" spans="1:12">
      <c r="A171" s="34"/>
      <c r="B171" s="34"/>
      <c r="C171" s="60" t="s">
        <v>144</v>
      </c>
      <c r="D171" s="61"/>
      <c r="E171" s="60">
        <v>30</v>
      </c>
      <c r="F171" s="35">
        <v>193</v>
      </c>
      <c r="G171" s="35">
        <v>630</v>
      </c>
      <c r="H171" s="35">
        <v>13110</v>
      </c>
      <c r="I171" s="67"/>
      <c r="J171" s="68"/>
      <c r="K171" s="69"/>
      <c r="L171" s="67"/>
    </row>
    <row r="172" s="1" customFormat="1" ht="18" customHeight="1" spans="1:12">
      <c r="A172" s="34"/>
      <c r="B172" s="34"/>
      <c r="C172" s="13" t="s">
        <v>145</v>
      </c>
      <c r="D172" s="47"/>
      <c r="E172" s="25"/>
      <c r="F172" s="35">
        <v>6640</v>
      </c>
      <c r="G172" s="35">
        <v>7363</v>
      </c>
      <c r="H172" s="35">
        <f t="shared" ref="H172:H190" si="9">G172-F172</f>
        <v>723</v>
      </c>
      <c r="I172" s="35"/>
      <c r="J172" s="35">
        <v>0.6478</v>
      </c>
      <c r="K172" s="70">
        <f t="shared" ref="K172:K190" si="10">H172*J172</f>
        <v>468.3594</v>
      </c>
      <c r="L172" s="67"/>
    </row>
    <row r="173" s="1" customFormat="1" ht="18" customHeight="1" spans="1:12">
      <c r="A173" s="34"/>
      <c r="B173" s="34"/>
      <c r="C173" s="13" t="s">
        <v>146</v>
      </c>
      <c r="D173" s="47"/>
      <c r="E173" s="25"/>
      <c r="F173" s="35">
        <v>20452</v>
      </c>
      <c r="G173" s="35">
        <v>20709</v>
      </c>
      <c r="H173" s="35">
        <f t="shared" si="9"/>
        <v>257</v>
      </c>
      <c r="I173" s="35"/>
      <c r="J173" s="35">
        <v>0.6478</v>
      </c>
      <c r="K173" s="70">
        <f t="shared" si="10"/>
        <v>166.4846</v>
      </c>
      <c r="L173" s="67"/>
    </row>
    <row r="174" s="1" customFormat="1" ht="18" customHeight="1" spans="1:12">
      <c r="A174" s="34"/>
      <c r="B174" s="34"/>
      <c r="C174" s="13" t="s">
        <v>147</v>
      </c>
      <c r="D174" s="47"/>
      <c r="E174" s="25"/>
      <c r="F174" s="35">
        <v>42727</v>
      </c>
      <c r="G174" s="35">
        <v>42727</v>
      </c>
      <c r="H174" s="35">
        <f t="shared" si="9"/>
        <v>0</v>
      </c>
      <c r="I174" s="35"/>
      <c r="J174" s="35">
        <v>0.6478</v>
      </c>
      <c r="K174" s="70">
        <f t="shared" si="10"/>
        <v>0</v>
      </c>
      <c r="L174" s="67"/>
    </row>
    <row r="175" s="1" customFormat="1" ht="18" customHeight="1" spans="1:12">
      <c r="A175" s="34"/>
      <c r="B175" s="34"/>
      <c r="C175" s="13" t="s">
        <v>148</v>
      </c>
      <c r="D175" s="47"/>
      <c r="E175" s="25"/>
      <c r="F175" s="35">
        <v>26810</v>
      </c>
      <c r="G175" s="35">
        <v>27900</v>
      </c>
      <c r="H175" s="35">
        <f t="shared" si="9"/>
        <v>1090</v>
      </c>
      <c r="I175" s="35"/>
      <c r="J175" s="35">
        <v>0.6478</v>
      </c>
      <c r="K175" s="70">
        <f t="shared" si="10"/>
        <v>706.102</v>
      </c>
      <c r="L175" s="67"/>
    </row>
    <row r="176" s="1" customFormat="1" ht="33.75" customHeight="1" spans="1:12">
      <c r="A176" s="34"/>
      <c r="B176" s="34"/>
      <c r="C176" s="36" t="s">
        <v>149</v>
      </c>
      <c r="D176" s="38"/>
      <c r="E176" s="25" t="s">
        <v>150</v>
      </c>
      <c r="F176" s="35">
        <v>6757</v>
      </c>
      <c r="G176" s="35">
        <v>6877</v>
      </c>
      <c r="H176" s="35">
        <f t="shared" si="9"/>
        <v>120</v>
      </c>
      <c r="I176" s="35"/>
      <c r="J176" s="35">
        <v>0.6478</v>
      </c>
      <c r="K176" s="70">
        <f t="shared" si="10"/>
        <v>77.736</v>
      </c>
      <c r="L176" s="67"/>
    </row>
    <row r="177" s="1" customFormat="1" ht="18" customHeight="1" spans="1:12">
      <c r="A177" s="34"/>
      <c r="B177" s="34"/>
      <c r="C177" s="13" t="s">
        <v>151</v>
      </c>
      <c r="D177" s="47"/>
      <c r="E177" s="25"/>
      <c r="F177" s="35">
        <v>10592</v>
      </c>
      <c r="G177" s="35">
        <v>12045</v>
      </c>
      <c r="H177" s="35">
        <f t="shared" si="9"/>
        <v>1453</v>
      </c>
      <c r="I177" s="35"/>
      <c r="J177" s="35">
        <v>0.6478</v>
      </c>
      <c r="K177" s="70">
        <f t="shared" si="10"/>
        <v>941.2534</v>
      </c>
      <c r="L177" s="67"/>
    </row>
    <row r="178" s="1" customFormat="1" ht="18" customHeight="1" spans="1:12">
      <c r="A178" s="34"/>
      <c r="B178" s="34"/>
      <c r="C178" s="13" t="s">
        <v>152</v>
      </c>
      <c r="D178" s="47"/>
      <c r="E178" s="25"/>
      <c r="F178" s="35">
        <v>75075</v>
      </c>
      <c r="G178" s="35">
        <v>76787</v>
      </c>
      <c r="H178" s="35">
        <f t="shared" si="9"/>
        <v>1712</v>
      </c>
      <c r="I178" s="35"/>
      <c r="J178" s="35">
        <v>0.6478</v>
      </c>
      <c r="K178" s="70">
        <f t="shared" si="10"/>
        <v>1109.0336</v>
      </c>
      <c r="L178" s="67"/>
    </row>
    <row r="179" s="1" customFormat="1" ht="18" customHeight="1" spans="1:12">
      <c r="A179" s="34"/>
      <c r="B179" s="34"/>
      <c r="C179" s="13" t="s">
        <v>153</v>
      </c>
      <c r="D179" s="47"/>
      <c r="E179" s="25"/>
      <c r="F179" s="35">
        <v>8808</v>
      </c>
      <c r="G179" s="35">
        <v>9951</v>
      </c>
      <c r="H179" s="35">
        <f t="shared" si="9"/>
        <v>1143</v>
      </c>
      <c r="I179" s="35"/>
      <c r="J179" s="35">
        <v>0.6478</v>
      </c>
      <c r="K179" s="70">
        <f t="shared" si="10"/>
        <v>740.4354</v>
      </c>
      <c r="L179" s="67"/>
    </row>
    <row r="180" s="1" customFormat="1" ht="18" customHeight="1" spans="1:12">
      <c r="A180" s="34"/>
      <c r="B180" s="34"/>
      <c r="C180" s="13" t="s">
        <v>154</v>
      </c>
      <c r="D180" s="47"/>
      <c r="E180" s="25"/>
      <c r="F180" s="35">
        <v>18453</v>
      </c>
      <c r="G180" s="35">
        <v>19512</v>
      </c>
      <c r="H180" s="35">
        <f t="shared" si="9"/>
        <v>1059</v>
      </c>
      <c r="I180" s="35"/>
      <c r="J180" s="35">
        <v>0.6478</v>
      </c>
      <c r="K180" s="70">
        <f t="shared" si="10"/>
        <v>686.0202</v>
      </c>
      <c r="L180" s="67"/>
    </row>
    <row r="181" s="1" customFormat="1" ht="18" customHeight="1" spans="1:12">
      <c r="A181" s="34"/>
      <c r="B181" s="34"/>
      <c r="C181" s="13" t="s">
        <v>155</v>
      </c>
      <c r="D181" s="47"/>
      <c r="E181" s="25"/>
      <c r="F181" s="35">
        <v>191316</v>
      </c>
      <c r="G181" s="35">
        <v>194955</v>
      </c>
      <c r="H181" s="35">
        <f t="shared" si="9"/>
        <v>3639</v>
      </c>
      <c r="I181" s="35"/>
      <c r="J181" s="35">
        <v>0.6478</v>
      </c>
      <c r="K181" s="70">
        <f t="shared" si="10"/>
        <v>2357.3442</v>
      </c>
      <c r="L181" s="67"/>
    </row>
    <row r="182" s="1" customFormat="1" ht="18" customHeight="1" spans="1:12">
      <c r="A182" s="34"/>
      <c r="B182" s="34"/>
      <c r="C182" s="36" t="s">
        <v>156</v>
      </c>
      <c r="D182" s="38"/>
      <c r="E182" s="25"/>
      <c r="F182" s="35">
        <v>5730</v>
      </c>
      <c r="G182" s="35">
        <v>5981</v>
      </c>
      <c r="H182" s="35">
        <f t="shared" si="9"/>
        <v>251</v>
      </c>
      <c r="I182" s="35"/>
      <c r="J182" s="35">
        <v>0.6478</v>
      </c>
      <c r="K182" s="70">
        <f t="shared" si="10"/>
        <v>162.5978</v>
      </c>
      <c r="L182" s="67"/>
    </row>
    <row r="183" s="1" customFormat="1" ht="18" customHeight="1" spans="1:12">
      <c r="A183" s="34"/>
      <c r="B183" s="34"/>
      <c r="C183" s="36" t="s">
        <v>157</v>
      </c>
      <c r="D183" s="38"/>
      <c r="E183" s="25"/>
      <c r="F183" s="35">
        <v>22507</v>
      </c>
      <c r="G183" s="35">
        <v>22563</v>
      </c>
      <c r="H183" s="35">
        <f t="shared" si="9"/>
        <v>56</v>
      </c>
      <c r="I183" s="35"/>
      <c r="J183" s="35">
        <v>0.6478</v>
      </c>
      <c r="K183" s="70">
        <f t="shared" si="10"/>
        <v>36.2768</v>
      </c>
      <c r="L183" s="67"/>
    </row>
    <row r="184" s="1" customFormat="1" ht="18" customHeight="1" spans="1:12">
      <c r="A184" s="34"/>
      <c r="B184" s="34"/>
      <c r="C184" s="49" t="s">
        <v>158</v>
      </c>
      <c r="D184" s="62"/>
      <c r="E184" s="25" t="s">
        <v>159</v>
      </c>
      <c r="F184" s="35">
        <v>12872</v>
      </c>
      <c r="G184" s="35">
        <v>12885</v>
      </c>
      <c r="H184" s="35">
        <f t="shared" si="9"/>
        <v>13</v>
      </c>
      <c r="I184" s="35"/>
      <c r="J184" s="35">
        <v>0.6478</v>
      </c>
      <c r="K184" s="70">
        <f t="shared" si="10"/>
        <v>8.4214</v>
      </c>
      <c r="L184" s="67"/>
    </row>
    <row r="185" s="1" customFormat="1" ht="18" customHeight="1" spans="1:12">
      <c r="A185" s="34"/>
      <c r="B185" s="34"/>
      <c r="C185" s="51"/>
      <c r="D185" s="63"/>
      <c r="E185" s="25" t="s">
        <v>160</v>
      </c>
      <c r="F185" s="35">
        <v>22972</v>
      </c>
      <c r="G185" s="35">
        <v>24186</v>
      </c>
      <c r="H185" s="35">
        <f t="shared" si="9"/>
        <v>1214</v>
      </c>
      <c r="I185" s="35"/>
      <c r="J185" s="35">
        <v>0.6478</v>
      </c>
      <c r="K185" s="70">
        <f t="shared" si="10"/>
        <v>786.4292</v>
      </c>
      <c r="L185" s="67"/>
    </row>
    <row r="186" s="1" customFormat="1" ht="18" customHeight="1" spans="1:12">
      <c r="A186" s="34"/>
      <c r="B186" s="34"/>
      <c r="C186" s="49" t="s">
        <v>161</v>
      </c>
      <c r="D186" s="62"/>
      <c r="E186" s="25"/>
      <c r="F186" s="35">
        <v>1764</v>
      </c>
      <c r="G186" s="35">
        <v>2894</v>
      </c>
      <c r="H186" s="35">
        <f t="shared" si="9"/>
        <v>1130</v>
      </c>
      <c r="I186" s="35"/>
      <c r="J186" s="35">
        <v>0.6478</v>
      </c>
      <c r="K186" s="70">
        <f t="shared" si="10"/>
        <v>732.014</v>
      </c>
      <c r="L186" s="67"/>
    </row>
    <row r="187" s="1" customFormat="1" ht="18" customHeight="1" spans="1:12">
      <c r="A187" s="34"/>
      <c r="B187" s="34"/>
      <c r="C187" s="36" t="s">
        <v>162</v>
      </c>
      <c r="D187" s="38"/>
      <c r="E187" s="25"/>
      <c r="F187" s="35">
        <v>16020</v>
      </c>
      <c r="G187" s="35">
        <v>16299</v>
      </c>
      <c r="H187" s="35">
        <f t="shared" si="9"/>
        <v>279</v>
      </c>
      <c r="I187" s="35"/>
      <c r="J187" s="35">
        <v>0.6478</v>
      </c>
      <c r="K187" s="70">
        <f t="shared" si="10"/>
        <v>180.7362</v>
      </c>
      <c r="L187" s="67"/>
    </row>
    <row r="188" s="1" customFormat="1" ht="18" customHeight="1" spans="1:12">
      <c r="A188" s="34"/>
      <c r="B188" s="34"/>
      <c r="C188" s="36" t="s">
        <v>163</v>
      </c>
      <c r="D188" s="38"/>
      <c r="E188" s="25"/>
      <c r="F188" s="35">
        <v>0</v>
      </c>
      <c r="G188" s="35">
        <v>1743</v>
      </c>
      <c r="H188" s="35">
        <f t="shared" si="9"/>
        <v>1743</v>
      </c>
      <c r="I188" s="35"/>
      <c r="J188" s="35">
        <v>0.6478</v>
      </c>
      <c r="K188" s="70">
        <f t="shared" si="10"/>
        <v>1129.1154</v>
      </c>
      <c r="L188" s="67"/>
    </row>
    <row r="189" s="1" customFormat="1" ht="18" customHeight="1" spans="1:12">
      <c r="A189" s="34"/>
      <c r="B189" s="34"/>
      <c r="C189" s="49" t="s">
        <v>164</v>
      </c>
      <c r="D189" s="62"/>
      <c r="E189" s="25" t="s">
        <v>159</v>
      </c>
      <c r="F189" s="35">
        <v>70827</v>
      </c>
      <c r="G189" s="35">
        <v>73034</v>
      </c>
      <c r="H189" s="35">
        <f t="shared" si="9"/>
        <v>2207</v>
      </c>
      <c r="I189" s="35"/>
      <c r="J189" s="35">
        <v>0.6478</v>
      </c>
      <c r="K189" s="70">
        <f t="shared" si="10"/>
        <v>1429.6946</v>
      </c>
      <c r="L189" s="67"/>
    </row>
    <row r="190" s="1" customFormat="1" ht="18" customHeight="1" spans="1:12">
      <c r="A190" s="34"/>
      <c r="B190" s="34"/>
      <c r="C190" s="51"/>
      <c r="D190" s="63"/>
      <c r="E190" s="25" t="s">
        <v>160</v>
      </c>
      <c r="F190" s="35">
        <v>23251</v>
      </c>
      <c r="G190" s="35">
        <v>26424</v>
      </c>
      <c r="H190" s="35">
        <f t="shared" si="9"/>
        <v>3173</v>
      </c>
      <c r="I190" s="35"/>
      <c r="J190" s="35">
        <v>0.6478</v>
      </c>
      <c r="K190" s="70">
        <f t="shared" si="10"/>
        <v>2055.4694</v>
      </c>
      <c r="L190" s="67"/>
    </row>
    <row r="191" s="1" customFormat="1" ht="18" customHeight="1" spans="1:12">
      <c r="A191" s="34"/>
      <c r="B191" s="34"/>
      <c r="C191" s="51"/>
      <c r="D191" s="63"/>
      <c r="E191" s="25"/>
      <c r="F191" s="35"/>
      <c r="G191" s="35"/>
      <c r="H191" s="64">
        <f>SUM(H171:H190)</f>
        <v>34372</v>
      </c>
      <c r="I191" s="35"/>
      <c r="J191" s="35"/>
      <c r="K191" s="70"/>
      <c r="L191" s="67"/>
    </row>
    <row r="192" s="1" customFormat="1" ht="18" customHeight="1" spans="1:12">
      <c r="A192" s="34"/>
      <c r="B192" s="34"/>
      <c r="C192" s="36" t="s">
        <v>165</v>
      </c>
      <c r="D192" s="38"/>
      <c r="E192" s="25"/>
      <c r="F192" s="35">
        <v>126632</v>
      </c>
      <c r="G192" s="35">
        <v>128438</v>
      </c>
      <c r="H192" s="35">
        <f>G192-F192</f>
        <v>1806</v>
      </c>
      <c r="I192" s="35"/>
      <c r="J192" s="35">
        <v>0.5441</v>
      </c>
      <c r="K192" s="70">
        <f>H192*J192</f>
        <v>982.6446</v>
      </c>
      <c r="L192" s="67"/>
    </row>
    <row r="193" s="1" customFormat="1" ht="18" customHeight="1" spans="1:12">
      <c r="A193" s="39"/>
      <c r="B193" s="39"/>
      <c r="C193" s="36" t="s">
        <v>166</v>
      </c>
      <c r="D193" s="38"/>
      <c r="E193" s="25"/>
      <c r="F193" s="35">
        <v>50620</v>
      </c>
      <c r="G193" s="35">
        <v>51780</v>
      </c>
      <c r="H193" s="35">
        <f>G193-F193</f>
        <v>1160</v>
      </c>
      <c r="I193" s="35"/>
      <c r="J193" s="35">
        <v>0.5441</v>
      </c>
      <c r="K193" s="70">
        <f>H193*J193</f>
        <v>631.156</v>
      </c>
      <c r="L193" s="67"/>
    </row>
  </sheetData>
  <mergeCells count="217">
    <mergeCell ref="A1:L1"/>
    <mergeCell ref="C4:D4"/>
    <mergeCell ref="C5:D5"/>
    <mergeCell ref="C6:D6"/>
    <mergeCell ref="C7:D7"/>
    <mergeCell ref="C8:D8"/>
    <mergeCell ref="C9:D9"/>
    <mergeCell ref="C10:D10"/>
    <mergeCell ref="C11:D11"/>
    <mergeCell ref="B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23:D23"/>
    <mergeCell ref="C24:D24"/>
    <mergeCell ref="C25:D25"/>
    <mergeCell ref="C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C46:D46"/>
    <mergeCell ref="C47:D47"/>
    <mergeCell ref="B48:D48"/>
    <mergeCell ref="B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B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B97:D97"/>
    <mergeCell ref="A98:D98"/>
    <mergeCell ref="C99:D99"/>
    <mergeCell ref="C100:D100"/>
    <mergeCell ref="C101:D101"/>
    <mergeCell ref="B102:D102"/>
    <mergeCell ref="B103:D103"/>
    <mergeCell ref="C104:D104"/>
    <mergeCell ref="C105:D105"/>
    <mergeCell ref="B106:D106"/>
    <mergeCell ref="B107:D107"/>
    <mergeCell ref="C108:D108"/>
    <mergeCell ref="C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A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A138:D138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B167:D167"/>
    <mergeCell ref="B168:D168"/>
    <mergeCell ref="B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6:D186"/>
    <mergeCell ref="C187:D187"/>
    <mergeCell ref="C188:D188"/>
    <mergeCell ref="C192:D192"/>
    <mergeCell ref="C193:D193"/>
    <mergeCell ref="A2:A3"/>
    <mergeCell ref="A4:A12"/>
    <mergeCell ref="A13:A23"/>
    <mergeCell ref="A24:A31"/>
    <mergeCell ref="A32:A39"/>
    <mergeCell ref="A40:A49"/>
    <mergeCell ref="A50:A62"/>
    <mergeCell ref="A64:A68"/>
    <mergeCell ref="A71:A97"/>
    <mergeCell ref="A99:A110"/>
    <mergeCell ref="A111:A116"/>
    <mergeCell ref="A118:A126"/>
    <mergeCell ref="A128:A137"/>
    <mergeCell ref="A139:A156"/>
    <mergeCell ref="A157:A165"/>
    <mergeCell ref="A170:A193"/>
    <mergeCell ref="B4:B11"/>
    <mergeCell ref="B13:B22"/>
    <mergeCell ref="B24:B30"/>
    <mergeCell ref="B32:B38"/>
    <mergeCell ref="B40:B44"/>
    <mergeCell ref="B45:B47"/>
    <mergeCell ref="B50:B55"/>
    <mergeCell ref="B56:B61"/>
    <mergeCell ref="B64:B70"/>
    <mergeCell ref="B71:B96"/>
    <mergeCell ref="B99:B101"/>
    <mergeCell ref="B104:B105"/>
    <mergeCell ref="B108:B109"/>
    <mergeCell ref="B111:B117"/>
    <mergeCell ref="B118:B126"/>
    <mergeCell ref="B128:B137"/>
    <mergeCell ref="B139:B155"/>
    <mergeCell ref="B157:B166"/>
    <mergeCell ref="B170:B193"/>
    <mergeCell ref="C139:C146"/>
    <mergeCell ref="C147:C154"/>
    <mergeCell ref="E2:E3"/>
    <mergeCell ref="F2:F3"/>
    <mergeCell ref="G2:G3"/>
    <mergeCell ref="H2:H3"/>
    <mergeCell ref="I2:I3"/>
    <mergeCell ref="J2:J3"/>
    <mergeCell ref="K2:K3"/>
    <mergeCell ref="L2:L3"/>
    <mergeCell ref="B2:D3"/>
    <mergeCell ref="C184:D185"/>
    <mergeCell ref="C189:D19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workbookViewId="0">
      <selection activeCell="Q10" sqref="Q10"/>
    </sheetView>
  </sheetViews>
  <sheetFormatPr defaultColWidth="9" defaultRowHeight="14.25"/>
  <cols>
    <col min="1" max="2" width="9" style="1"/>
    <col min="3" max="3" width="7.875" style="1" customWidth="1"/>
    <col min="4" max="4" width="5.875" style="1" customWidth="1"/>
    <col min="5" max="5" width="10.75" style="1" customWidth="1"/>
    <col min="6" max="8" width="9" style="1"/>
    <col min="9" max="9" width="12.25" style="1" customWidth="1"/>
    <col min="10" max="10" width="9" style="2"/>
    <col min="11" max="11" width="12" style="2" customWidth="1"/>
    <col min="12" max="12" width="22.375" style="1" customWidth="1"/>
    <col min="13" max="16384" width="9" style="1"/>
  </cols>
  <sheetData>
    <row r="1" s="1" customFormat="1" ht="18.75" spans="1:12">
      <c r="A1" s="3" t="s">
        <v>167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4" spans="1:12">
      <c r="A2" s="4" t="s">
        <v>1</v>
      </c>
      <c r="B2" s="5" t="s">
        <v>168</v>
      </c>
      <c r="C2" s="6"/>
      <c r="D2" s="6"/>
      <c r="E2" s="7"/>
      <c r="F2" s="8" t="s">
        <v>4</v>
      </c>
      <c r="G2" s="8" t="s">
        <v>5</v>
      </c>
      <c r="H2" s="4" t="s">
        <v>6</v>
      </c>
      <c r="I2" s="4" t="s">
        <v>7</v>
      </c>
      <c r="J2" s="24" t="s">
        <v>169</v>
      </c>
      <c r="K2" s="25" t="s">
        <v>9</v>
      </c>
      <c r="L2" s="4" t="s">
        <v>10</v>
      </c>
    </row>
    <row r="3" s="1" customFormat="1" ht="18" customHeight="1" spans="1:12">
      <c r="A3" s="8">
        <v>1</v>
      </c>
      <c r="B3" s="8" t="s">
        <v>11</v>
      </c>
      <c r="C3" s="5" t="s">
        <v>170</v>
      </c>
      <c r="D3" s="6"/>
      <c r="E3" s="6"/>
      <c r="F3" s="9">
        <v>113363</v>
      </c>
      <c r="G3" s="9">
        <v>114063</v>
      </c>
      <c r="H3" s="4">
        <f t="shared" ref="H3:H8" si="0">G3-F3</f>
        <v>700</v>
      </c>
      <c r="I3" s="4"/>
      <c r="J3" s="26">
        <v>2.68</v>
      </c>
      <c r="K3" s="26">
        <f t="shared" ref="K3:K42" si="1">H3*J3</f>
        <v>1876</v>
      </c>
      <c r="L3" s="17" t="s">
        <v>171</v>
      </c>
    </row>
    <row r="4" s="1" customFormat="1" ht="18" customHeight="1" spans="1:12">
      <c r="A4" s="10"/>
      <c r="B4" s="10"/>
      <c r="C4" s="5" t="s">
        <v>172</v>
      </c>
      <c r="D4" s="6"/>
      <c r="E4" s="6"/>
      <c r="F4" s="9">
        <v>16570</v>
      </c>
      <c r="G4" s="9">
        <v>21120</v>
      </c>
      <c r="H4" s="4">
        <v>4550</v>
      </c>
      <c r="I4" s="4">
        <f>'[1]2020.6水表 '!H3</f>
        <v>59</v>
      </c>
      <c r="J4" s="26">
        <v>2.68</v>
      </c>
      <c r="K4" s="26">
        <f t="shared" si="1"/>
        <v>12194</v>
      </c>
      <c r="L4" s="18"/>
    </row>
    <row r="5" s="1" customFormat="1" ht="18" customHeight="1" spans="1:12">
      <c r="A5" s="10"/>
      <c r="B5" s="10"/>
      <c r="C5" s="5" t="s">
        <v>18</v>
      </c>
      <c r="D5" s="6"/>
      <c r="E5" s="7"/>
      <c r="F5" s="9">
        <v>4564</v>
      </c>
      <c r="G5" s="9">
        <v>4614</v>
      </c>
      <c r="H5" s="4">
        <v>50</v>
      </c>
      <c r="I5" s="4"/>
      <c r="J5" s="26">
        <v>2.68</v>
      </c>
      <c r="K5" s="26">
        <f t="shared" si="1"/>
        <v>134</v>
      </c>
      <c r="L5" s="18"/>
    </row>
    <row r="6" s="1" customFormat="1" ht="18" customHeight="1" spans="1:12">
      <c r="A6" s="10"/>
      <c r="B6" s="11"/>
      <c r="C6" s="5" t="s">
        <v>173</v>
      </c>
      <c r="D6" s="6"/>
      <c r="E6" s="7"/>
      <c r="F6" s="9"/>
      <c r="G6" s="9"/>
      <c r="H6" s="12">
        <v>5250</v>
      </c>
      <c r="I6" s="4"/>
      <c r="J6" s="26">
        <v>2.68</v>
      </c>
      <c r="K6" s="26">
        <f t="shared" si="1"/>
        <v>14070</v>
      </c>
      <c r="L6" s="18"/>
    </row>
    <row r="7" s="1" customFormat="1" ht="18" customHeight="1" spans="1:12">
      <c r="A7" s="10"/>
      <c r="B7" s="8" t="s">
        <v>21</v>
      </c>
      <c r="C7" s="5" t="s">
        <v>170</v>
      </c>
      <c r="D7" s="6"/>
      <c r="E7" s="6"/>
      <c r="F7" s="9">
        <v>192166</v>
      </c>
      <c r="G7" s="9">
        <v>196535</v>
      </c>
      <c r="H7" s="4">
        <f t="shared" si="0"/>
        <v>4369</v>
      </c>
      <c r="I7" s="4">
        <f>'[1]2020.6水表 '!H4</f>
        <v>2624</v>
      </c>
      <c r="J7" s="26">
        <v>2.68</v>
      </c>
      <c r="K7" s="26">
        <f t="shared" si="1"/>
        <v>11708.92</v>
      </c>
      <c r="L7" s="18"/>
    </row>
    <row r="8" s="1" customFormat="1" ht="18" customHeight="1" spans="1:12">
      <c r="A8" s="10"/>
      <c r="B8" s="10"/>
      <c r="C8" s="5" t="s">
        <v>172</v>
      </c>
      <c r="D8" s="6"/>
      <c r="E8" s="6"/>
      <c r="F8" s="9">
        <v>114096</v>
      </c>
      <c r="G8" s="9">
        <v>114607</v>
      </c>
      <c r="H8" s="4">
        <f t="shared" si="0"/>
        <v>511</v>
      </c>
      <c r="I8" s="4">
        <f>'[1]2020.6水表 '!H5</f>
        <v>0</v>
      </c>
      <c r="J8" s="26">
        <v>2.68</v>
      </c>
      <c r="K8" s="26">
        <f t="shared" si="1"/>
        <v>1369.48</v>
      </c>
      <c r="L8" s="18"/>
    </row>
    <row r="9" s="1" customFormat="1" ht="18" customHeight="1" spans="1:12">
      <c r="A9" s="10"/>
      <c r="B9" s="10"/>
      <c r="C9" s="5" t="s">
        <v>18</v>
      </c>
      <c r="D9" s="6"/>
      <c r="E9" s="7"/>
      <c r="F9" s="9">
        <v>560</v>
      </c>
      <c r="G9" s="9">
        <v>666</v>
      </c>
      <c r="H9" s="4">
        <v>106</v>
      </c>
      <c r="I9" s="4"/>
      <c r="J9" s="26">
        <v>2.68</v>
      </c>
      <c r="K9" s="26">
        <f t="shared" si="1"/>
        <v>284.08</v>
      </c>
      <c r="L9" s="18"/>
    </row>
    <row r="10" s="1" customFormat="1" ht="18" customHeight="1" spans="1:12">
      <c r="A10" s="10"/>
      <c r="B10" s="11"/>
      <c r="C10" s="5" t="s">
        <v>173</v>
      </c>
      <c r="D10" s="6"/>
      <c r="E10" s="7"/>
      <c r="F10" s="9"/>
      <c r="G10" s="9"/>
      <c r="H10" s="12">
        <v>4880</v>
      </c>
      <c r="I10" s="4"/>
      <c r="J10" s="26">
        <v>2.68</v>
      </c>
      <c r="K10" s="26">
        <f t="shared" si="1"/>
        <v>13078.4</v>
      </c>
      <c r="L10" s="18"/>
    </row>
    <row r="11" s="1" customFormat="1" ht="18" customHeight="1" spans="1:12">
      <c r="A11" s="10"/>
      <c r="B11" s="8" t="s">
        <v>27</v>
      </c>
      <c r="C11" s="5" t="s">
        <v>170</v>
      </c>
      <c r="D11" s="6"/>
      <c r="E11" s="6"/>
      <c r="F11" s="9">
        <v>55517</v>
      </c>
      <c r="G11" s="9">
        <v>55517</v>
      </c>
      <c r="H11" s="4">
        <f t="shared" ref="H11:H13" si="2">G11-F11</f>
        <v>0</v>
      </c>
      <c r="I11" s="4">
        <f>'[1]2020.6水表 '!H6</f>
        <v>789</v>
      </c>
      <c r="J11" s="26">
        <v>2.68</v>
      </c>
      <c r="K11" s="26">
        <f t="shared" si="1"/>
        <v>0</v>
      </c>
      <c r="L11" s="18"/>
    </row>
    <row r="12" s="1" customFormat="1" ht="18" customHeight="1" spans="1:12">
      <c r="A12" s="10"/>
      <c r="B12" s="10"/>
      <c r="C12" s="5" t="s">
        <v>172</v>
      </c>
      <c r="D12" s="6"/>
      <c r="E12" s="6"/>
      <c r="F12" s="9">
        <v>34420</v>
      </c>
      <c r="G12" s="9">
        <v>36190</v>
      </c>
      <c r="H12" s="4">
        <f t="shared" si="2"/>
        <v>1770</v>
      </c>
      <c r="I12" s="4">
        <f>'[1]2020.6水表 '!H7</f>
        <v>0</v>
      </c>
      <c r="J12" s="26">
        <v>2.68</v>
      </c>
      <c r="K12" s="26">
        <f t="shared" si="1"/>
        <v>4743.6</v>
      </c>
      <c r="L12" s="20"/>
    </row>
    <row r="13" s="1" customFormat="1" ht="18" customHeight="1" spans="1:12">
      <c r="A13" s="10"/>
      <c r="B13" s="10"/>
      <c r="C13" s="5" t="s">
        <v>18</v>
      </c>
      <c r="D13" s="6"/>
      <c r="E13" s="7"/>
      <c r="F13" s="9">
        <v>8784</v>
      </c>
      <c r="G13" s="9">
        <v>8784</v>
      </c>
      <c r="H13" s="4">
        <f t="shared" si="2"/>
        <v>0</v>
      </c>
      <c r="I13" s="4"/>
      <c r="J13" s="26">
        <v>2.68</v>
      </c>
      <c r="K13" s="26">
        <f t="shared" si="1"/>
        <v>0</v>
      </c>
      <c r="L13" s="18"/>
    </row>
    <row r="14" s="1" customFormat="1" ht="18" customHeight="1" spans="1:12">
      <c r="A14" s="10"/>
      <c r="B14" s="11"/>
      <c r="C14" s="5" t="s">
        <v>173</v>
      </c>
      <c r="D14" s="6"/>
      <c r="E14" s="7"/>
      <c r="F14" s="9"/>
      <c r="G14" s="9"/>
      <c r="H14" s="12">
        <v>2115</v>
      </c>
      <c r="I14" s="4"/>
      <c r="J14" s="26">
        <v>2.68</v>
      </c>
      <c r="K14" s="26">
        <f t="shared" si="1"/>
        <v>5668.2</v>
      </c>
      <c r="L14" s="18"/>
    </row>
    <row r="15" s="1" customFormat="1" ht="18" customHeight="1" spans="1:12">
      <c r="A15" s="10"/>
      <c r="B15" s="8" t="s">
        <v>30</v>
      </c>
      <c r="C15" s="5" t="s">
        <v>174</v>
      </c>
      <c r="D15" s="6"/>
      <c r="E15" s="6"/>
      <c r="F15" s="9">
        <v>20209</v>
      </c>
      <c r="G15" s="9">
        <v>22414</v>
      </c>
      <c r="H15" s="4">
        <f t="shared" ref="H15:H17" si="3">G15-F15</f>
        <v>2205</v>
      </c>
      <c r="I15" s="4">
        <f>'[1]2020.6水表 '!H8</f>
        <v>1738</v>
      </c>
      <c r="J15" s="26">
        <v>2.68</v>
      </c>
      <c r="K15" s="26">
        <f t="shared" si="1"/>
        <v>5909.4</v>
      </c>
      <c r="L15" s="17" t="s">
        <v>175</v>
      </c>
    </row>
    <row r="16" s="1" customFormat="1" ht="18" customHeight="1" spans="1:12">
      <c r="A16" s="10"/>
      <c r="B16" s="10"/>
      <c r="C16" s="5" t="s">
        <v>18</v>
      </c>
      <c r="D16" s="6"/>
      <c r="E16" s="6"/>
      <c r="F16" s="4">
        <v>8601</v>
      </c>
      <c r="G16" s="4">
        <v>8807</v>
      </c>
      <c r="H16" s="4">
        <f t="shared" si="3"/>
        <v>206</v>
      </c>
      <c r="I16" s="27"/>
      <c r="J16" s="26">
        <v>2.68</v>
      </c>
      <c r="K16" s="26">
        <f t="shared" si="1"/>
        <v>552.08</v>
      </c>
      <c r="L16" s="18"/>
    </row>
    <row r="17" s="1" customFormat="1" ht="18" customHeight="1" spans="1:12">
      <c r="A17" s="10"/>
      <c r="B17" s="10"/>
      <c r="C17" s="13" t="s">
        <v>16</v>
      </c>
      <c r="D17" s="14"/>
      <c r="E17" s="14"/>
      <c r="F17" s="9">
        <v>608</v>
      </c>
      <c r="G17" s="9">
        <v>643</v>
      </c>
      <c r="H17" s="4">
        <f t="shared" si="3"/>
        <v>35</v>
      </c>
      <c r="I17" s="4">
        <f>'[1]2020.6水表 '!H9</f>
        <v>1385</v>
      </c>
      <c r="J17" s="26">
        <v>2.68</v>
      </c>
      <c r="K17" s="26">
        <f t="shared" si="1"/>
        <v>93.8</v>
      </c>
      <c r="L17" s="20"/>
    </row>
    <row r="18" s="1" customFormat="1" ht="18" customHeight="1" spans="1:12">
      <c r="A18" s="10"/>
      <c r="B18" s="11"/>
      <c r="C18" s="5" t="s">
        <v>173</v>
      </c>
      <c r="D18" s="6"/>
      <c r="E18" s="7"/>
      <c r="F18" s="9"/>
      <c r="G18" s="9"/>
      <c r="H18" s="12">
        <v>2205</v>
      </c>
      <c r="I18" s="4"/>
      <c r="J18" s="26">
        <v>2.68</v>
      </c>
      <c r="K18" s="26">
        <f t="shared" si="1"/>
        <v>5909.4</v>
      </c>
      <c r="L18" s="18"/>
    </row>
    <row r="19" s="1" customFormat="1" ht="18" customHeight="1" spans="1:12">
      <c r="A19" s="10"/>
      <c r="B19" s="8" t="s">
        <v>176</v>
      </c>
      <c r="C19" s="4" t="s">
        <v>177</v>
      </c>
      <c r="D19" s="4" t="s">
        <v>174</v>
      </c>
      <c r="E19" s="5"/>
      <c r="F19" s="9">
        <v>94171</v>
      </c>
      <c r="G19" s="9">
        <v>95231</v>
      </c>
      <c r="H19" s="4">
        <f t="shared" ref="H19:H23" si="4">G19-F19</f>
        <v>1060</v>
      </c>
      <c r="I19" s="4">
        <f>'[1]2020.6水表 '!H10</f>
        <v>59</v>
      </c>
      <c r="J19" s="26">
        <v>2.68</v>
      </c>
      <c r="K19" s="26">
        <f t="shared" si="1"/>
        <v>2840.8</v>
      </c>
      <c r="L19" s="17" t="s">
        <v>178</v>
      </c>
    </row>
    <row r="20" s="1" customFormat="1" ht="18" customHeight="1" spans="1:12">
      <c r="A20" s="10"/>
      <c r="B20" s="10"/>
      <c r="C20" s="4"/>
      <c r="D20" s="4" t="s">
        <v>37</v>
      </c>
      <c r="E20" s="5"/>
      <c r="F20" s="9">
        <v>6206</v>
      </c>
      <c r="G20" s="9">
        <v>6344</v>
      </c>
      <c r="H20" s="4">
        <f t="shared" si="4"/>
        <v>138</v>
      </c>
      <c r="I20" s="4">
        <f>'[1]2020.6水表 '!H11</f>
        <v>948</v>
      </c>
      <c r="J20" s="26">
        <v>2.68</v>
      </c>
      <c r="K20" s="26">
        <f t="shared" si="1"/>
        <v>369.84</v>
      </c>
      <c r="L20" s="18"/>
    </row>
    <row r="21" s="1" customFormat="1" ht="18" customHeight="1" spans="1:12">
      <c r="A21" s="10"/>
      <c r="B21" s="10"/>
      <c r="C21" s="8" t="s">
        <v>179</v>
      </c>
      <c r="D21" s="4" t="s">
        <v>174</v>
      </c>
      <c r="E21" s="5"/>
      <c r="F21" s="9">
        <v>2082</v>
      </c>
      <c r="G21" s="9">
        <v>2505</v>
      </c>
      <c r="H21" s="4">
        <f t="shared" si="4"/>
        <v>423</v>
      </c>
      <c r="I21" s="4">
        <f>'[1]2020.6水表 '!H12</f>
        <v>137</v>
      </c>
      <c r="J21" s="26">
        <v>2.68</v>
      </c>
      <c r="K21" s="26">
        <f t="shared" si="1"/>
        <v>1133.64</v>
      </c>
      <c r="L21" s="18"/>
    </row>
    <row r="22" s="1" customFormat="1" ht="18" customHeight="1" spans="1:12">
      <c r="A22" s="10"/>
      <c r="B22" s="10"/>
      <c r="C22" s="10"/>
      <c r="D22" s="4" t="s">
        <v>37</v>
      </c>
      <c r="E22" s="5"/>
      <c r="F22" s="9">
        <v>3031</v>
      </c>
      <c r="G22" s="9">
        <v>3095</v>
      </c>
      <c r="H22" s="4">
        <f t="shared" si="4"/>
        <v>64</v>
      </c>
      <c r="I22" s="4">
        <f>'[1]2020.6水表 '!H13</f>
        <v>2081</v>
      </c>
      <c r="J22" s="26">
        <v>2.68</v>
      </c>
      <c r="K22" s="26">
        <f t="shared" si="1"/>
        <v>171.52</v>
      </c>
      <c r="L22" s="18"/>
    </row>
    <row r="23" s="1" customFormat="1" ht="18" customHeight="1" spans="1:12">
      <c r="A23" s="10"/>
      <c r="B23" s="10"/>
      <c r="C23" s="11"/>
      <c r="D23" s="5" t="s">
        <v>18</v>
      </c>
      <c r="E23" s="7"/>
      <c r="F23" s="9">
        <v>4063</v>
      </c>
      <c r="G23" s="9">
        <v>4063</v>
      </c>
      <c r="H23" s="4">
        <f t="shared" si="4"/>
        <v>0</v>
      </c>
      <c r="I23" s="4">
        <f>'[1]2020.6水表 '!H14</f>
        <v>218</v>
      </c>
      <c r="J23" s="26">
        <v>2.68</v>
      </c>
      <c r="K23" s="26">
        <f t="shared" si="1"/>
        <v>0</v>
      </c>
      <c r="L23" s="18"/>
    </row>
    <row r="24" s="1" customFormat="1" ht="18" customHeight="1" spans="1:12">
      <c r="A24" s="10"/>
      <c r="B24" s="11"/>
      <c r="C24" s="5" t="s">
        <v>173</v>
      </c>
      <c r="D24" s="6"/>
      <c r="E24" s="7"/>
      <c r="F24" s="9"/>
      <c r="G24" s="9"/>
      <c r="H24" s="12">
        <v>1483</v>
      </c>
      <c r="I24" s="4"/>
      <c r="J24" s="26">
        <v>2.68</v>
      </c>
      <c r="K24" s="26">
        <f t="shared" si="1"/>
        <v>3974.44</v>
      </c>
      <c r="L24" s="18"/>
    </row>
    <row r="25" s="1" customFormat="1" ht="18" customHeight="1" spans="1:12">
      <c r="A25" s="10"/>
      <c r="B25" s="8" t="s">
        <v>180</v>
      </c>
      <c r="C25" s="4" t="s">
        <v>177</v>
      </c>
      <c r="D25" s="4" t="s">
        <v>174</v>
      </c>
      <c r="E25" s="5"/>
      <c r="F25" s="9">
        <v>96121</v>
      </c>
      <c r="G25" s="9">
        <v>96922</v>
      </c>
      <c r="H25" s="4">
        <f t="shared" ref="H25:H28" si="5">G25-F25</f>
        <v>801</v>
      </c>
      <c r="I25" s="4">
        <f>'[1]2020.6水表 '!H15</f>
        <v>0</v>
      </c>
      <c r="J25" s="26">
        <v>2.68</v>
      </c>
      <c r="K25" s="26">
        <f t="shared" si="1"/>
        <v>2146.68</v>
      </c>
      <c r="L25" s="18"/>
    </row>
    <row r="26" s="1" customFormat="1" ht="18" customHeight="1" spans="1:12">
      <c r="A26" s="10"/>
      <c r="B26" s="10"/>
      <c r="C26" s="4"/>
      <c r="D26" s="4" t="s">
        <v>37</v>
      </c>
      <c r="E26" s="5"/>
      <c r="F26" s="9">
        <v>1190</v>
      </c>
      <c r="G26" s="9">
        <v>1319</v>
      </c>
      <c r="H26" s="4">
        <v>129</v>
      </c>
      <c r="I26" s="4">
        <f>'[1]2020.6水表 '!H16</f>
        <v>1280</v>
      </c>
      <c r="J26" s="26">
        <v>2.68</v>
      </c>
      <c r="K26" s="26">
        <f t="shared" si="1"/>
        <v>345.72</v>
      </c>
      <c r="L26" s="18"/>
    </row>
    <row r="27" s="1" customFormat="1" ht="18" customHeight="1" spans="1:12">
      <c r="A27" s="10"/>
      <c r="B27" s="10"/>
      <c r="C27" s="4" t="s">
        <v>179</v>
      </c>
      <c r="D27" s="4" t="s">
        <v>174</v>
      </c>
      <c r="E27" s="5"/>
      <c r="F27" s="9">
        <v>62376</v>
      </c>
      <c r="G27" s="9">
        <v>63263</v>
      </c>
      <c r="H27" s="4">
        <f t="shared" si="5"/>
        <v>887</v>
      </c>
      <c r="I27" s="4">
        <f>'[1]2020.6水表 '!H17</f>
        <v>276</v>
      </c>
      <c r="J27" s="26">
        <v>2.68</v>
      </c>
      <c r="K27" s="26">
        <f t="shared" si="1"/>
        <v>2377.16</v>
      </c>
      <c r="L27" s="18"/>
    </row>
    <row r="28" s="1" customFormat="1" ht="18" customHeight="1" spans="1:12">
      <c r="A28" s="10"/>
      <c r="B28" s="10"/>
      <c r="C28" s="4"/>
      <c r="D28" s="4" t="s">
        <v>37</v>
      </c>
      <c r="E28" s="5"/>
      <c r="F28" s="9">
        <v>5745</v>
      </c>
      <c r="G28" s="9">
        <v>5880</v>
      </c>
      <c r="H28" s="4">
        <f t="shared" si="5"/>
        <v>135</v>
      </c>
      <c r="I28" s="4">
        <f>'[1]2020.6水表 '!H18</f>
        <v>1193</v>
      </c>
      <c r="J28" s="26">
        <v>2.68</v>
      </c>
      <c r="K28" s="26">
        <f t="shared" si="1"/>
        <v>361.8</v>
      </c>
      <c r="L28" s="18"/>
    </row>
    <row r="29" s="1" customFormat="1" ht="18" customHeight="1" spans="1:12">
      <c r="A29" s="10"/>
      <c r="B29" s="11"/>
      <c r="C29" s="5" t="s">
        <v>173</v>
      </c>
      <c r="D29" s="6"/>
      <c r="E29" s="7"/>
      <c r="F29" s="9"/>
      <c r="G29" s="9"/>
      <c r="H29" s="12">
        <v>1688</v>
      </c>
      <c r="I29" s="4"/>
      <c r="J29" s="26">
        <v>2.68</v>
      </c>
      <c r="K29" s="26">
        <f t="shared" si="1"/>
        <v>4523.84</v>
      </c>
      <c r="L29" s="18"/>
    </row>
    <row r="30" s="1" customFormat="1" ht="18" customHeight="1" spans="1:12">
      <c r="A30" s="10"/>
      <c r="B30" s="4" t="s">
        <v>42</v>
      </c>
      <c r="C30" s="15" t="s">
        <v>181</v>
      </c>
      <c r="D30" s="6" t="s">
        <v>174</v>
      </c>
      <c r="E30" s="6"/>
      <c r="F30" s="9">
        <v>922</v>
      </c>
      <c r="G30" s="9">
        <v>983</v>
      </c>
      <c r="H30" s="4">
        <f t="shared" ref="H30:H41" si="6">G30-F30</f>
        <v>61</v>
      </c>
      <c r="I30" s="4">
        <f>'[1]2020.6水表 '!H20</f>
        <v>150</v>
      </c>
      <c r="J30" s="26">
        <v>2.68</v>
      </c>
      <c r="K30" s="26">
        <f t="shared" si="1"/>
        <v>163.48</v>
      </c>
      <c r="L30" s="27"/>
    </row>
    <row r="31" s="1" customFormat="1" ht="18" customHeight="1" spans="1:12">
      <c r="A31" s="10"/>
      <c r="B31" s="4" t="s">
        <v>43</v>
      </c>
      <c r="C31" s="16"/>
      <c r="D31" s="6" t="s">
        <v>174</v>
      </c>
      <c r="E31" s="6"/>
      <c r="F31" s="9">
        <v>31024</v>
      </c>
      <c r="G31" s="9">
        <v>31486</v>
      </c>
      <c r="H31" s="4">
        <f t="shared" si="6"/>
        <v>462</v>
      </c>
      <c r="I31" s="4">
        <f>'[1]2020.6水表 '!H21</f>
        <v>24351</v>
      </c>
      <c r="J31" s="26">
        <v>2.68</v>
      </c>
      <c r="K31" s="26">
        <f t="shared" si="1"/>
        <v>1238.16</v>
      </c>
      <c r="L31" s="27"/>
    </row>
    <row r="32" s="1" customFormat="1" ht="18" customHeight="1" spans="1:12">
      <c r="A32" s="10"/>
      <c r="B32" s="8" t="s">
        <v>48</v>
      </c>
      <c r="C32" s="5" t="s">
        <v>182</v>
      </c>
      <c r="D32" s="6"/>
      <c r="E32" s="6"/>
      <c r="F32" s="9">
        <v>38236</v>
      </c>
      <c r="G32" s="9">
        <v>41316</v>
      </c>
      <c r="H32" s="4">
        <f t="shared" si="6"/>
        <v>3080</v>
      </c>
      <c r="I32" s="4">
        <f>'[1]2020.6水表 '!H22</f>
        <v>5176</v>
      </c>
      <c r="J32" s="26">
        <v>2.68</v>
      </c>
      <c r="K32" s="26">
        <f t="shared" si="1"/>
        <v>8254.4</v>
      </c>
      <c r="L32" s="27"/>
    </row>
    <row r="33" s="1" customFormat="1" ht="18" customHeight="1" spans="1:12">
      <c r="A33" s="10"/>
      <c r="B33" s="10"/>
      <c r="C33" s="5" t="s">
        <v>183</v>
      </c>
      <c r="D33" s="6"/>
      <c r="E33" s="6"/>
      <c r="F33" s="9">
        <v>109813</v>
      </c>
      <c r="G33" s="9">
        <v>112706</v>
      </c>
      <c r="H33" s="4">
        <f t="shared" si="6"/>
        <v>2893</v>
      </c>
      <c r="I33" s="4">
        <f>'[1]2020.6水表 '!H23</f>
        <v>955</v>
      </c>
      <c r="J33" s="26">
        <v>2.68</v>
      </c>
      <c r="K33" s="26">
        <f t="shared" si="1"/>
        <v>7753.24</v>
      </c>
      <c r="L33" s="27"/>
    </row>
    <row r="34" s="1" customFormat="1" ht="18" customHeight="1" spans="1:12">
      <c r="A34" s="10"/>
      <c r="B34" s="10"/>
      <c r="C34" s="5" t="s">
        <v>184</v>
      </c>
      <c r="D34" s="6"/>
      <c r="E34" s="6"/>
      <c r="F34" s="9">
        <v>26098</v>
      </c>
      <c r="G34" s="9">
        <v>33683</v>
      </c>
      <c r="H34" s="4">
        <f t="shared" si="6"/>
        <v>7585</v>
      </c>
      <c r="I34" s="4">
        <f>'[1]2020.6水表 '!H24</f>
        <v>1344</v>
      </c>
      <c r="J34" s="26">
        <v>2.68</v>
      </c>
      <c r="K34" s="26">
        <f t="shared" si="1"/>
        <v>20327.8</v>
      </c>
      <c r="L34" s="27"/>
    </row>
    <row r="35" s="1" customFormat="1" ht="18" customHeight="1" spans="1:12">
      <c r="A35" s="10"/>
      <c r="B35" s="10"/>
      <c r="C35" s="5" t="s">
        <v>185</v>
      </c>
      <c r="D35" s="6"/>
      <c r="E35" s="6"/>
      <c r="F35" s="9">
        <v>10704</v>
      </c>
      <c r="G35" s="9">
        <v>11380</v>
      </c>
      <c r="H35" s="4">
        <f t="shared" si="6"/>
        <v>676</v>
      </c>
      <c r="I35" s="4">
        <f>'[1]2020.6水表 '!H25</f>
        <v>1662</v>
      </c>
      <c r="J35" s="26">
        <v>2.68</v>
      </c>
      <c r="K35" s="26">
        <f t="shared" si="1"/>
        <v>1811.68</v>
      </c>
      <c r="L35" s="27"/>
    </row>
    <row r="36" s="1" customFormat="1" ht="18" customHeight="1" spans="1:12">
      <c r="A36" s="10"/>
      <c r="B36" s="10"/>
      <c r="C36" s="5" t="s">
        <v>186</v>
      </c>
      <c r="D36" s="6"/>
      <c r="E36" s="6"/>
      <c r="F36" s="9">
        <v>3639</v>
      </c>
      <c r="G36" s="9">
        <v>4468</v>
      </c>
      <c r="H36" s="4">
        <f t="shared" si="6"/>
        <v>829</v>
      </c>
      <c r="I36" s="4">
        <f>'[1]2020.6水表 '!H26</f>
        <v>311</v>
      </c>
      <c r="J36" s="26">
        <v>2.68</v>
      </c>
      <c r="K36" s="26">
        <f t="shared" si="1"/>
        <v>2221.72</v>
      </c>
      <c r="L36" s="27"/>
    </row>
    <row r="37" s="1" customFormat="1" ht="18" customHeight="1" spans="1:12">
      <c r="A37" s="10"/>
      <c r="B37" s="10"/>
      <c r="C37" s="5" t="s">
        <v>187</v>
      </c>
      <c r="D37" s="6"/>
      <c r="E37" s="6"/>
      <c r="F37" s="9">
        <v>53703</v>
      </c>
      <c r="G37" s="9">
        <v>54610</v>
      </c>
      <c r="H37" s="4">
        <f t="shared" si="6"/>
        <v>907</v>
      </c>
      <c r="I37" s="4">
        <f>'[1]2020.6水表 '!H27</f>
        <v>431</v>
      </c>
      <c r="J37" s="26">
        <v>2.68</v>
      </c>
      <c r="K37" s="26">
        <f t="shared" si="1"/>
        <v>2430.76</v>
      </c>
      <c r="L37" s="27"/>
    </row>
    <row r="38" s="1" customFormat="1" ht="18" customHeight="1" spans="1:12">
      <c r="A38" s="10"/>
      <c r="B38" s="10"/>
      <c r="C38" s="4" t="s">
        <v>188</v>
      </c>
      <c r="D38" s="4"/>
      <c r="E38" s="5"/>
      <c r="F38" s="9">
        <v>62042</v>
      </c>
      <c r="G38" s="9">
        <v>67077</v>
      </c>
      <c r="H38" s="4">
        <f t="shared" si="6"/>
        <v>5035</v>
      </c>
      <c r="I38" s="4">
        <f>'[1]2020.6水表 '!H28</f>
        <v>642</v>
      </c>
      <c r="J38" s="26">
        <v>2.68</v>
      </c>
      <c r="K38" s="26">
        <f t="shared" si="1"/>
        <v>13493.8</v>
      </c>
      <c r="L38" s="27"/>
    </row>
    <row r="39" s="1" customFormat="1" ht="18" customHeight="1" spans="1:12">
      <c r="A39" s="10"/>
      <c r="B39" s="10"/>
      <c r="C39" s="4" t="s">
        <v>189</v>
      </c>
      <c r="D39" s="4"/>
      <c r="E39" s="5"/>
      <c r="F39" s="9">
        <v>67726</v>
      </c>
      <c r="G39" s="9">
        <v>69096</v>
      </c>
      <c r="H39" s="4">
        <f t="shared" si="6"/>
        <v>1370</v>
      </c>
      <c r="I39" s="4">
        <f>'[1]2020.6水表 '!H29</f>
        <v>3215</v>
      </c>
      <c r="J39" s="26">
        <v>2.68</v>
      </c>
      <c r="K39" s="26">
        <f t="shared" si="1"/>
        <v>3671.6</v>
      </c>
      <c r="L39" s="27"/>
    </row>
    <row r="40" s="1" customFormat="1" ht="18" customHeight="1" spans="1:12">
      <c r="A40" s="10"/>
      <c r="B40" s="10"/>
      <c r="C40" s="5" t="s">
        <v>67</v>
      </c>
      <c r="D40" s="6"/>
      <c r="E40" s="7"/>
      <c r="F40" s="9">
        <v>3320</v>
      </c>
      <c r="G40" s="9">
        <v>3637</v>
      </c>
      <c r="H40" s="4">
        <f t="shared" si="6"/>
        <v>317</v>
      </c>
      <c r="I40" s="4"/>
      <c r="J40" s="26">
        <v>2.68</v>
      </c>
      <c r="K40" s="26">
        <f t="shared" si="1"/>
        <v>849.56</v>
      </c>
      <c r="L40" s="27"/>
    </row>
    <row r="41" s="1" customFormat="1" ht="18" customHeight="1" spans="1:12">
      <c r="A41" s="10"/>
      <c r="B41" s="10"/>
      <c r="C41" s="5" t="s">
        <v>68</v>
      </c>
      <c r="D41" s="6"/>
      <c r="E41" s="7"/>
      <c r="F41" s="9">
        <v>1917</v>
      </c>
      <c r="G41" s="9">
        <v>2206</v>
      </c>
      <c r="H41" s="4">
        <f t="shared" si="6"/>
        <v>289</v>
      </c>
      <c r="I41" s="4"/>
      <c r="J41" s="26">
        <v>2.68</v>
      </c>
      <c r="K41" s="26">
        <f t="shared" si="1"/>
        <v>774.52</v>
      </c>
      <c r="L41" s="27"/>
    </row>
    <row r="42" s="1" customFormat="1" ht="18" customHeight="1" spans="1:12">
      <c r="A42" s="11"/>
      <c r="B42" s="11"/>
      <c r="C42" s="5" t="s">
        <v>173</v>
      </c>
      <c r="D42" s="6"/>
      <c r="E42" s="7"/>
      <c r="F42" s="9"/>
      <c r="G42" s="9"/>
      <c r="H42" s="12">
        <f>H32+H33+H34+H38</f>
        <v>18593</v>
      </c>
      <c r="I42" s="4"/>
      <c r="J42" s="26">
        <v>2.68</v>
      </c>
      <c r="K42" s="26">
        <f t="shared" si="1"/>
        <v>49829.24</v>
      </c>
      <c r="L42" s="27"/>
    </row>
    <row r="43" s="1" customFormat="1" ht="18" customHeight="1" spans="1:12">
      <c r="A43" s="5" t="s">
        <v>190</v>
      </c>
      <c r="B43" s="6"/>
      <c r="C43" s="6"/>
      <c r="D43" s="6"/>
      <c r="E43" s="7"/>
      <c r="F43" s="9"/>
      <c r="G43" s="9"/>
      <c r="H43" s="12">
        <f>H42+H29+H24+H18+H14+H10+H6</f>
        <v>36214</v>
      </c>
      <c r="I43" s="4"/>
      <c r="J43" s="26"/>
      <c r="K43" s="26"/>
      <c r="L43" s="27"/>
    </row>
    <row r="44" s="1" customFormat="1" ht="18" customHeight="1" spans="1:12">
      <c r="A44" s="4">
        <v>2</v>
      </c>
      <c r="B44" s="17" t="s">
        <v>191</v>
      </c>
      <c r="C44" s="8" t="s">
        <v>192</v>
      </c>
      <c r="D44" s="4" t="s">
        <v>193</v>
      </c>
      <c r="E44" s="5"/>
      <c r="F44" s="9">
        <v>14693</v>
      </c>
      <c r="G44" s="9">
        <v>16195</v>
      </c>
      <c r="H44" s="4">
        <f t="shared" ref="H44:H46" si="7">G44-F44</f>
        <v>1502</v>
      </c>
      <c r="I44" s="4">
        <f>'[1]2020.6水表 '!H30</f>
        <v>760</v>
      </c>
      <c r="J44" s="26">
        <v>2.68</v>
      </c>
      <c r="K44" s="26">
        <f t="shared" ref="K44:K69" si="8">H44*J44</f>
        <v>4025.36</v>
      </c>
      <c r="L44" s="27"/>
    </row>
    <row r="45" s="1" customFormat="1" ht="18" customHeight="1" spans="1:12">
      <c r="A45" s="4"/>
      <c r="B45" s="18"/>
      <c r="C45" s="10"/>
      <c r="D45" s="4" t="s">
        <v>194</v>
      </c>
      <c r="E45" s="19" t="s">
        <v>195</v>
      </c>
      <c r="F45" s="9">
        <v>11708</v>
      </c>
      <c r="G45" s="9">
        <v>14022</v>
      </c>
      <c r="H45" s="4">
        <f t="shared" si="7"/>
        <v>2314</v>
      </c>
      <c r="I45" s="4">
        <f>'[1]2020.6水表 '!H31</f>
        <v>1071</v>
      </c>
      <c r="J45" s="26">
        <v>2.68</v>
      </c>
      <c r="K45" s="26">
        <f t="shared" si="8"/>
        <v>6201.52</v>
      </c>
      <c r="L45" s="27"/>
    </row>
    <row r="46" s="1" customFormat="1" ht="18" customHeight="1" spans="1:12">
      <c r="A46" s="4"/>
      <c r="B46" s="18"/>
      <c r="C46" s="10"/>
      <c r="D46" s="5" t="s">
        <v>196</v>
      </c>
      <c r="E46" s="7"/>
      <c r="F46" s="9">
        <v>22810</v>
      </c>
      <c r="G46" s="9">
        <v>23103</v>
      </c>
      <c r="H46" s="4">
        <f t="shared" si="7"/>
        <v>293</v>
      </c>
      <c r="I46" s="4" t="e">
        <f>'[1]2020.6水表 '!H38</f>
        <v>#REF!</v>
      </c>
      <c r="J46" s="26">
        <v>2.68</v>
      </c>
      <c r="K46" s="26">
        <f t="shared" si="8"/>
        <v>785.24</v>
      </c>
      <c r="L46" s="27"/>
    </row>
    <row r="47" s="1" customFormat="1" ht="18" customHeight="1" spans="1:12">
      <c r="A47" s="4"/>
      <c r="B47" s="18"/>
      <c r="C47" s="11"/>
      <c r="D47" s="5"/>
      <c r="E47" s="7"/>
      <c r="F47" s="9"/>
      <c r="G47" s="9"/>
      <c r="H47" s="4"/>
      <c r="I47" s="4"/>
      <c r="J47" s="26">
        <v>2.68</v>
      </c>
      <c r="K47" s="26">
        <f t="shared" si="8"/>
        <v>0</v>
      </c>
      <c r="L47" s="27"/>
    </row>
    <row r="48" s="1" customFormat="1" ht="18" customHeight="1" spans="1:12">
      <c r="A48" s="4"/>
      <c r="B48" s="18"/>
      <c r="C48" s="8" t="s">
        <v>197</v>
      </c>
      <c r="D48" s="4" t="s">
        <v>193</v>
      </c>
      <c r="E48" s="5"/>
      <c r="F48" s="9">
        <v>27040</v>
      </c>
      <c r="G48" s="9">
        <v>27626</v>
      </c>
      <c r="H48" s="4">
        <f t="shared" ref="H48:H50" si="9">G48-F48</f>
        <v>586</v>
      </c>
      <c r="I48" s="4">
        <f>'[1]2020.6水表 '!H39</f>
        <v>292</v>
      </c>
      <c r="J48" s="26">
        <v>2.68</v>
      </c>
      <c r="K48" s="26">
        <f t="shared" si="8"/>
        <v>1570.48</v>
      </c>
      <c r="L48" s="27"/>
    </row>
    <row r="49" s="1" customFormat="1" ht="18" customHeight="1" spans="1:12">
      <c r="A49" s="4"/>
      <c r="B49" s="18"/>
      <c r="C49" s="10"/>
      <c r="D49" s="4" t="s">
        <v>198</v>
      </c>
      <c r="E49" s="5"/>
      <c r="F49" s="9">
        <v>18138</v>
      </c>
      <c r="G49" s="9">
        <v>18404</v>
      </c>
      <c r="H49" s="4">
        <f t="shared" si="9"/>
        <v>266</v>
      </c>
      <c r="I49" s="4">
        <f>'[1]2020.6水表 '!H40</f>
        <v>298</v>
      </c>
      <c r="J49" s="26">
        <v>2.68</v>
      </c>
      <c r="K49" s="26">
        <f t="shared" si="8"/>
        <v>712.88</v>
      </c>
      <c r="L49" s="27"/>
    </row>
    <row r="50" s="1" customFormat="1" ht="18" customHeight="1" spans="1:12">
      <c r="A50" s="4"/>
      <c r="B50" s="18"/>
      <c r="C50" s="10"/>
      <c r="D50" s="4" t="s">
        <v>196</v>
      </c>
      <c r="E50" s="5"/>
      <c r="F50" s="9">
        <v>9551</v>
      </c>
      <c r="G50" s="9">
        <v>9662</v>
      </c>
      <c r="H50" s="4">
        <f t="shared" si="9"/>
        <v>111</v>
      </c>
      <c r="I50" s="4">
        <f>'[1]2020.6水表 '!H41</f>
        <v>244</v>
      </c>
      <c r="J50" s="26">
        <v>2.68</v>
      </c>
      <c r="K50" s="26">
        <f t="shared" si="8"/>
        <v>297.48</v>
      </c>
      <c r="L50" s="27"/>
    </row>
    <row r="51" s="1" customFormat="1" ht="18" customHeight="1" spans="1:12">
      <c r="A51" s="4"/>
      <c r="B51" s="20"/>
      <c r="C51" s="11"/>
      <c r="D51" s="5" t="s">
        <v>173</v>
      </c>
      <c r="E51" s="7"/>
      <c r="F51" s="9"/>
      <c r="G51" s="9"/>
      <c r="H51" s="4"/>
      <c r="I51" s="4"/>
      <c r="J51" s="26">
        <v>2.68</v>
      </c>
      <c r="K51" s="26">
        <f t="shared" si="8"/>
        <v>0</v>
      </c>
      <c r="L51" s="27"/>
    </row>
    <row r="52" s="1" customFormat="1" ht="18" customHeight="1" spans="1:12">
      <c r="A52" s="4"/>
      <c r="B52" s="17" t="s">
        <v>95</v>
      </c>
      <c r="C52" s="4" t="s">
        <v>192</v>
      </c>
      <c r="D52" s="4" t="s">
        <v>199</v>
      </c>
      <c r="E52" s="5"/>
      <c r="F52" s="9">
        <v>56473</v>
      </c>
      <c r="G52" s="9">
        <v>57559</v>
      </c>
      <c r="H52" s="4">
        <f t="shared" ref="H52:H55" si="10">G52-F52</f>
        <v>1086</v>
      </c>
      <c r="I52" s="4">
        <f>'[1]2020.6水表 '!H42</f>
        <v>99</v>
      </c>
      <c r="J52" s="26">
        <v>2.68</v>
      </c>
      <c r="K52" s="26">
        <f t="shared" si="8"/>
        <v>2910.48</v>
      </c>
      <c r="L52" s="27"/>
    </row>
    <row r="53" s="1" customFormat="1" ht="18" customHeight="1" spans="1:12">
      <c r="A53" s="4"/>
      <c r="B53" s="18"/>
      <c r="C53" s="4"/>
      <c r="D53" s="4" t="s">
        <v>200</v>
      </c>
      <c r="E53" s="5"/>
      <c r="F53" s="9">
        <v>1905</v>
      </c>
      <c r="G53" s="9">
        <v>1956</v>
      </c>
      <c r="H53" s="4">
        <f t="shared" si="10"/>
        <v>51</v>
      </c>
      <c r="I53" s="4">
        <f>'[1]2020.6水表 '!H43</f>
        <v>708</v>
      </c>
      <c r="J53" s="26">
        <v>2.68</v>
      </c>
      <c r="K53" s="26">
        <f t="shared" si="8"/>
        <v>136.68</v>
      </c>
      <c r="L53" s="27"/>
    </row>
    <row r="54" s="1" customFormat="1" ht="18" customHeight="1" spans="1:12">
      <c r="A54" s="4"/>
      <c r="B54" s="18"/>
      <c r="C54" s="4" t="s">
        <v>197</v>
      </c>
      <c r="D54" s="4" t="s">
        <v>201</v>
      </c>
      <c r="E54" s="5"/>
      <c r="F54" s="9">
        <v>21631</v>
      </c>
      <c r="G54" s="9">
        <v>22560</v>
      </c>
      <c r="H54" s="4">
        <f t="shared" si="10"/>
        <v>929</v>
      </c>
      <c r="I54" s="4">
        <f>'[1]2020.6水表 '!H44</f>
        <v>48</v>
      </c>
      <c r="J54" s="26">
        <v>2.68</v>
      </c>
      <c r="K54" s="26">
        <f t="shared" si="8"/>
        <v>2489.72</v>
      </c>
      <c r="L54" s="27"/>
    </row>
    <row r="55" s="1" customFormat="1" ht="18" customHeight="1" spans="1:12">
      <c r="A55" s="4"/>
      <c r="B55" s="18"/>
      <c r="C55" s="4"/>
      <c r="D55" s="4" t="s">
        <v>202</v>
      </c>
      <c r="E55" s="5"/>
      <c r="F55" s="9">
        <v>22332</v>
      </c>
      <c r="G55" s="9">
        <v>22594</v>
      </c>
      <c r="H55" s="4">
        <f t="shared" si="10"/>
        <v>262</v>
      </c>
      <c r="I55" s="4">
        <f>'[1]2020.6水表 '!H45</f>
        <v>232</v>
      </c>
      <c r="J55" s="26">
        <v>2.68</v>
      </c>
      <c r="K55" s="26">
        <f t="shared" si="8"/>
        <v>702.16</v>
      </c>
      <c r="L55" s="27"/>
    </row>
    <row r="56" s="1" customFormat="1" ht="18" customHeight="1" spans="1:12">
      <c r="A56" s="4"/>
      <c r="B56" s="18"/>
      <c r="C56" s="8"/>
      <c r="D56" s="5" t="s">
        <v>203</v>
      </c>
      <c r="E56" s="7"/>
      <c r="F56" s="9">
        <v>20055</v>
      </c>
      <c r="G56" s="9">
        <v>20163</v>
      </c>
      <c r="H56" s="4">
        <v>108</v>
      </c>
      <c r="I56" s="4"/>
      <c r="J56" s="26">
        <v>2.68</v>
      </c>
      <c r="K56" s="26">
        <f t="shared" si="8"/>
        <v>289.44</v>
      </c>
      <c r="L56" s="28"/>
    </row>
    <row r="57" s="1" customFormat="1" ht="18" customHeight="1" spans="1:12">
      <c r="A57" s="4"/>
      <c r="B57" s="20"/>
      <c r="C57" s="5" t="s">
        <v>173</v>
      </c>
      <c r="D57" s="6"/>
      <c r="E57" s="7"/>
      <c r="F57" s="9"/>
      <c r="G57" s="9"/>
      <c r="H57" s="12">
        <f>SUM(H44:H56)</f>
        <v>7508</v>
      </c>
      <c r="I57" s="4"/>
      <c r="J57" s="26">
        <v>2.68</v>
      </c>
      <c r="K57" s="26">
        <f t="shared" si="8"/>
        <v>20121.44</v>
      </c>
      <c r="L57" s="28"/>
    </row>
    <row r="58" s="1" customFormat="1" ht="18" customHeight="1" spans="1:12">
      <c r="A58" s="4"/>
      <c r="B58" s="8" t="s">
        <v>204</v>
      </c>
      <c r="C58" s="8"/>
      <c r="D58" s="8"/>
      <c r="E58" s="21"/>
      <c r="F58" s="9"/>
      <c r="G58" s="9"/>
      <c r="H58" s="4"/>
      <c r="I58" s="4">
        <f>'[1]2020.6水表 '!H46</f>
        <v>294</v>
      </c>
      <c r="J58" s="26">
        <v>2.68</v>
      </c>
      <c r="K58" s="26">
        <f t="shared" si="8"/>
        <v>0</v>
      </c>
      <c r="L58" s="28"/>
    </row>
    <row r="59" s="1" customFormat="1" ht="18" customHeight="1" spans="1:12">
      <c r="A59" s="4">
        <v>3</v>
      </c>
      <c r="B59" s="4" t="s">
        <v>205</v>
      </c>
      <c r="C59" s="4"/>
      <c r="D59" s="4"/>
      <c r="E59" s="5"/>
      <c r="F59" s="9">
        <v>7546</v>
      </c>
      <c r="G59" s="9">
        <v>9268</v>
      </c>
      <c r="H59" s="4">
        <f t="shared" ref="H59:H69" si="11">G59-F59</f>
        <v>1722</v>
      </c>
      <c r="I59" s="4">
        <f>'[1]2020.6水表 '!H47</f>
        <v>0</v>
      </c>
      <c r="J59" s="26">
        <v>2.68</v>
      </c>
      <c r="K59" s="26">
        <f t="shared" si="8"/>
        <v>4614.96</v>
      </c>
      <c r="L59" s="27"/>
    </row>
    <row r="60" s="1" customFormat="1" ht="18" customHeight="1" spans="1:12">
      <c r="A60" s="4"/>
      <c r="B60" s="5" t="s">
        <v>206</v>
      </c>
      <c r="C60" s="6"/>
      <c r="D60" s="6"/>
      <c r="E60" s="6"/>
      <c r="F60" s="22">
        <v>21847</v>
      </c>
      <c r="G60" s="22">
        <v>23130</v>
      </c>
      <c r="H60" s="4">
        <f t="shared" si="11"/>
        <v>1283</v>
      </c>
      <c r="I60" s="4">
        <f>'[1]2020.6水表 '!H48</f>
        <v>582</v>
      </c>
      <c r="J60" s="26">
        <v>2.68</v>
      </c>
      <c r="K60" s="26">
        <f t="shared" si="8"/>
        <v>3438.44</v>
      </c>
      <c r="L60" s="27" t="s">
        <v>207</v>
      </c>
    </row>
    <row r="61" s="1" customFormat="1" ht="18" customHeight="1" spans="1:12">
      <c r="A61" s="4"/>
      <c r="B61" s="5" t="s">
        <v>208</v>
      </c>
      <c r="C61" s="6"/>
      <c r="D61" s="6"/>
      <c r="E61" s="6"/>
      <c r="F61" s="9"/>
      <c r="G61" s="9"/>
      <c r="H61" s="4">
        <f t="shared" si="11"/>
        <v>0</v>
      </c>
      <c r="I61" s="4">
        <f>'[1]2020.6水表 '!H49</f>
        <v>3698</v>
      </c>
      <c r="J61" s="26">
        <v>2.68</v>
      </c>
      <c r="K61" s="26">
        <f t="shared" si="8"/>
        <v>0</v>
      </c>
      <c r="L61" s="27"/>
    </row>
    <row r="62" s="1" customFormat="1" ht="18" customHeight="1" spans="1:12">
      <c r="A62" s="4">
        <v>4</v>
      </c>
      <c r="B62" s="5" t="s">
        <v>209</v>
      </c>
      <c r="C62" s="6"/>
      <c r="D62" s="6"/>
      <c r="E62" s="6"/>
      <c r="F62" s="9">
        <v>37987</v>
      </c>
      <c r="G62" s="9">
        <v>38846</v>
      </c>
      <c r="H62" s="4">
        <f t="shared" si="11"/>
        <v>859</v>
      </c>
      <c r="I62" s="4">
        <f>'[1]2020.6水表 '!H50</f>
        <v>0</v>
      </c>
      <c r="J62" s="26">
        <v>2.68</v>
      </c>
      <c r="K62" s="26">
        <f t="shared" si="8"/>
        <v>2302.12</v>
      </c>
      <c r="L62" s="27"/>
    </row>
    <row r="63" s="1" customFormat="1" ht="18" customHeight="1" spans="1:12">
      <c r="A63" s="4"/>
      <c r="B63" s="5" t="s">
        <v>210</v>
      </c>
      <c r="C63" s="6"/>
      <c r="D63" s="6"/>
      <c r="E63" s="6"/>
      <c r="F63" s="9">
        <v>43205</v>
      </c>
      <c r="G63" s="9">
        <v>44309</v>
      </c>
      <c r="H63" s="4">
        <f t="shared" si="11"/>
        <v>1104</v>
      </c>
      <c r="I63" s="4">
        <f>'[1]2020.6水表 '!H51</f>
        <v>0</v>
      </c>
      <c r="J63" s="26">
        <v>2.68</v>
      </c>
      <c r="K63" s="26">
        <f t="shared" si="8"/>
        <v>2958.72</v>
      </c>
      <c r="L63" s="27"/>
    </row>
    <row r="64" s="1" customFormat="1" ht="18" customHeight="1" spans="1:12">
      <c r="A64" s="4"/>
      <c r="B64" s="21" t="s">
        <v>211</v>
      </c>
      <c r="C64" s="23"/>
      <c r="D64" s="23"/>
      <c r="E64" s="4" t="s">
        <v>174</v>
      </c>
      <c r="F64" s="9">
        <v>184781</v>
      </c>
      <c r="G64" s="9">
        <v>186785</v>
      </c>
      <c r="H64" s="4">
        <f t="shared" si="11"/>
        <v>2004</v>
      </c>
      <c r="I64" s="4">
        <f>'[1]2020.6水表 '!H52</f>
        <v>601</v>
      </c>
      <c r="J64" s="26">
        <v>2.68</v>
      </c>
      <c r="K64" s="26">
        <f t="shared" si="8"/>
        <v>5370.72</v>
      </c>
      <c r="L64" s="27"/>
    </row>
    <row r="65" s="1" customFormat="1" ht="18" customHeight="1" spans="1:12">
      <c r="A65" s="4"/>
      <c r="B65" s="29"/>
      <c r="C65" s="30"/>
      <c r="D65" s="30"/>
      <c r="E65" s="4" t="s">
        <v>212</v>
      </c>
      <c r="F65" s="9">
        <v>668</v>
      </c>
      <c r="G65" s="9">
        <v>679</v>
      </c>
      <c r="H65" s="4">
        <f t="shared" si="11"/>
        <v>11</v>
      </c>
      <c r="I65" s="4"/>
      <c r="J65" s="26">
        <v>2.68</v>
      </c>
      <c r="K65" s="26">
        <f t="shared" si="8"/>
        <v>29.48</v>
      </c>
      <c r="L65" s="27"/>
    </row>
    <row r="66" s="1" customFormat="1" ht="18" customHeight="1" spans="1:12">
      <c r="A66" s="4"/>
      <c r="B66" s="29"/>
      <c r="C66" s="30"/>
      <c r="D66" s="30"/>
      <c r="E66" s="4" t="s">
        <v>213</v>
      </c>
      <c r="F66" s="9">
        <v>279</v>
      </c>
      <c r="G66" s="9">
        <v>285</v>
      </c>
      <c r="H66" s="4">
        <f t="shared" si="11"/>
        <v>6</v>
      </c>
      <c r="I66" s="4"/>
      <c r="J66" s="26">
        <v>2.68</v>
      </c>
      <c r="K66" s="26">
        <f t="shared" si="8"/>
        <v>16.08</v>
      </c>
      <c r="L66" s="27"/>
    </row>
    <row r="67" s="1" customFormat="1" ht="18" customHeight="1" spans="1:12">
      <c r="A67" s="4"/>
      <c r="B67" s="31"/>
      <c r="C67" s="32"/>
      <c r="D67" s="32"/>
      <c r="E67" s="4" t="s">
        <v>214</v>
      </c>
      <c r="F67" s="9">
        <v>964</v>
      </c>
      <c r="G67" s="9">
        <v>1079</v>
      </c>
      <c r="H67" s="4">
        <f t="shared" si="11"/>
        <v>115</v>
      </c>
      <c r="I67" s="4"/>
      <c r="J67" s="26">
        <v>2.68</v>
      </c>
      <c r="K67" s="26">
        <f t="shared" si="8"/>
        <v>308.2</v>
      </c>
      <c r="L67" s="27"/>
    </row>
    <row r="68" s="1" customFormat="1" ht="18" customHeight="1" spans="1:12">
      <c r="A68" s="4"/>
      <c r="B68" s="21" t="s">
        <v>215</v>
      </c>
      <c r="C68" s="23"/>
      <c r="D68" s="23"/>
      <c r="E68" s="23"/>
      <c r="F68" s="9">
        <v>52073</v>
      </c>
      <c r="G68" s="9">
        <v>52502</v>
      </c>
      <c r="H68" s="4">
        <f t="shared" si="11"/>
        <v>429</v>
      </c>
      <c r="I68" s="4">
        <f>'[1]2020.6水表 '!H53</f>
        <v>457</v>
      </c>
      <c r="J68" s="26">
        <v>2.68</v>
      </c>
      <c r="K68" s="26">
        <f t="shared" si="8"/>
        <v>1149.72</v>
      </c>
      <c r="L68" s="27"/>
    </row>
    <row r="69" s="1" customFormat="1" ht="18" customHeight="1" spans="1:12">
      <c r="A69" s="4"/>
      <c r="B69" s="21" t="s">
        <v>216</v>
      </c>
      <c r="C69" s="23"/>
      <c r="D69" s="23"/>
      <c r="E69" s="23"/>
      <c r="F69" s="9">
        <v>6630</v>
      </c>
      <c r="G69" s="9">
        <v>8020</v>
      </c>
      <c r="H69" s="4">
        <f t="shared" si="11"/>
        <v>1390</v>
      </c>
      <c r="I69" s="4">
        <f>'[1]2020.6水表 '!H54</f>
        <v>847</v>
      </c>
      <c r="J69" s="25">
        <v>2.68</v>
      </c>
      <c r="K69" s="25">
        <f t="shared" si="8"/>
        <v>3725.2</v>
      </c>
      <c r="L69" s="40"/>
    </row>
    <row r="70" s="1" customFormat="1" ht="18" customHeight="1" spans="1:12">
      <c r="A70" s="4"/>
      <c r="B70" s="5" t="s">
        <v>217</v>
      </c>
      <c r="C70" s="6"/>
      <c r="D70" s="6"/>
      <c r="E70" s="6"/>
      <c r="F70" s="9"/>
      <c r="G70" s="9"/>
      <c r="H70" s="12">
        <f>H62+H63+H64+H68+H69</f>
        <v>5786</v>
      </c>
      <c r="I70" s="4"/>
      <c r="J70" s="39"/>
      <c r="K70" s="41"/>
      <c r="L70" s="27"/>
    </row>
    <row r="71" s="1" customFormat="1" ht="18" customHeight="1" spans="1:12">
      <c r="A71" s="26">
        <v>5</v>
      </c>
      <c r="B71" s="26" t="s">
        <v>141</v>
      </c>
      <c r="C71" s="25" t="s">
        <v>142</v>
      </c>
      <c r="D71" s="25"/>
      <c r="E71" s="25"/>
      <c r="F71" s="33">
        <v>14276</v>
      </c>
      <c r="G71" s="33">
        <v>14470</v>
      </c>
      <c r="H71" s="25">
        <f t="shared" ref="H71:H89" si="12">G71-F71</f>
        <v>194</v>
      </c>
      <c r="I71" s="25">
        <f>'[1]2020.6水表 '!H56</f>
        <v>0</v>
      </c>
      <c r="J71" s="15"/>
      <c r="K71" s="42"/>
      <c r="L71" s="35" t="s">
        <v>178</v>
      </c>
    </row>
    <row r="72" s="1" customFormat="1" ht="18" customHeight="1" spans="1:12">
      <c r="A72" s="34"/>
      <c r="B72" s="34"/>
      <c r="C72" s="35" t="s">
        <v>218</v>
      </c>
      <c r="D72" s="35"/>
      <c r="E72" s="35"/>
      <c r="F72" s="33">
        <v>288</v>
      </c>
      <c r="G72" s="33">
        <v>387</v>
      </c>
      <c r="H72" s="25">
        <v>99</v>
      </c>
      <c r="I72" s="25"/>
      <c r="J72" s="15"/>
      <c r="K72" s="26"/>
      <c r="L72" s="35"/>
    </row>
    <row r="73" s="1" customFormat="1" ht="18" customHeight="1" spans="1:12">
      <c r="A73" s="34"/>
      <c r="B73" s="34"/>
      <c r="C73" s="25" t="s">
        <v>145</v>
      </c>
      <c r="D73" s="25"/>
      <c r="E73" s="25"/>
      <c r="F73" s="25">
        <v>1627</v>
      </c>
      <c r="G73" s="25">
        <v>1633</v>
      </c>
      <c r="H73" s="25">
        <f t="shared" si="12"/>
        <v>6</v>
      </c>
      <c r="I73" s="25"/>
      <c r="J73" s="25">
        <v>3.6</v>
      </c>
      <c r="K73" s="25">
        <f t="shared" ref="K73:K89" si="13">H73*J73</f>
        <v>21.6</v>
      </c>
      <c r="L73" s="25"/>
    </row>
    <row r="74" s="1" customFormat="1" ht="18" customHeight="1" spans="1:12">
      <c r="A74" s="34"/>
      <c r="B74" s="34"/>
      <c r="C74" s="25" t="s">
        <v>146</v>
      </c>
      <c r="D74" s="25"/>
      <c r="E74" s="25"/>
      <c r="F74" s="25"/>
      <c r="G74" s="25"/>
      <c r="H74" s="25">
        <f t="shared" si="12"/>
        <v>0</v>
      </c>
      <c r="I74" s="25"/>
      <c r="J74" s="25">
        <v>3.6</v>
      </c>
      <c r="K74" s="25">
        <f t="shared" si="13"/>
        <v>0</v>
      </c>
      <c r="L74" s="25"/>
    </row>
    <row r="75" s="1" customFormat="1" ht="18" customHeight="1" spans="1:12">
      <c r="A75" s="34"/>
      <c r="B75" s="34"/>
      <c r="C75" s="25" t="s">
        <v>147</v>
      </c>
      <c r="D75" s="25"/>
      <c r="E75" s="25"/>
      <c r="F75" s="25">
        <v>1010</v>
      </c>
      <c r="G75" s="25">
        <v>1010</v>
      </c>
      <c r="H75" s="25">
        <f t="shared" si="12"/>
        <v>0</v>
      </c>
      <c r="I75" s="25"/>
      <c r="J75" s="25">
        <v>3.6</v>
      </c>
      <c r="K75" s="25">
        <f t="shared" si="13"/>
        <v>0</v>
      </c>
      <c r="L75" s="25"/>
    </row>
    <row r="76" s="1" customFormat="1" ht="18" customHeight="1" spans="1:12">
      <c r="A76" s="34"/>
      <c r="B76" s="34"/>
      <c r="C76" s="25" t="s">
        <v>219</v>
      </c>
      <c r="D76" s="25"/>
      <c r="E76" s="25"/>
      <c r="F76" s="25">
        <v>1250</v>
      </c>
      <c r="G76" s="25">
        <v>1279</v>
      </c>
      <c r="H76" s="25">
        <f t="shared" si="12"/>
        <v>29</v>
      </c>
      <c r="I76" s="25"/>
      <c r="J76" s="25">
        <v>3.6</v>
      </c>
      <c r="K76" s="25">
        <f t="shared" si="13"/>
        <v>104.4</v>
      </c>
      <c r="L76" s="25"/>
    </row>
    <row r="77" s="1" customFormat="1" ht="18" customHeight="1" spans="1:12">
      <c r="A77" s="34"/>
      <c r="B77" s="34"/>
      <c r="C77" s="24" t="s">
        <v>149</v>
      </c>
      <c r="D77" s="24"/>
      <c r="E77" s="24"/>
      <c r="F77" s="35">
        <v>654</v>
      </c>
      <c r="G77" s="35">
        <v>655</v>
      </c>
      <c r="H77" s="25">
        <f t="shared" si="12"/>
        <v>1</v>
      </c>
      <c r="I77" s="35"/>
      <c r="J77" s="25">
        <v>3.6</v>
      </c>
      <c r="K77" s="25">
        <f t="shared" si="13"/>
        <v>3.6</v>
      </c>
      <c r="L77" s="35"/>
    </row>
    <row r="78" s="1" customFormat="1" ht="18" customHeight="1" spans="1:12">
      <c r="A78" s="34"/>
      <c r="B78" s="34"/>
      <c r="C78" s="25" t="s">
        <v>151</v>
      </c>
      <c r="D78" s="25"/>
      <c r="E78" s="25"/>
      <c r="F78" s="35">
        <v>387</v>
      </c>
      <c r="G78" s="35">
        <v>391</v>
      </c>
      <c r="H78" s="25">
        <f t="shared" si="12"/>
        <v>4</v>
      </c>
      <c r="I78" s="35"/>
      <c r="J78" s="25">
        <v>3.6</v>
      </c>
      <c r="K78" s="25">
        <f t="shared" si="13"/>
        <v>14.4</v>
      </c>
      <c r="L78" s="35"/>
    </row>
    <row r="79" s="1" customFormat="1" ht="18" customHeight="1" spans="1:12">
      <c r="A79" s="34"/>
      <c r="B79" s="34"/>
      <c r="C79" s="25" t="s">
        <v>152</v>
      </c>
      <c r="D79" s="25"/>
      <c r="E79" s="25"/>
      <c r="F79" s="35">
        <v>4119</v>
      </c>
      <c r="G79" s="35">
        <v>4201</v>
      </c>
      <c r="H79" s="25">
        <f t="shared" si="12"/>
        <v>82</v>
      </c>
      <c r="I79" s="35"/>
      <c r="J79" s="25">
        <v>3.6</v>
      </c>
      <c r="K79" s="25">
        <f t="shared" si="13"/>
        <v>295.2</v>
      </c>
      <c r="L79" s="35"/>
    </row>
    <row r="80" s="1" customFormat="1" ht="18" customHeight="1" spans="1:12">
      <c r="A80" s="34"/>
      <c r="B80" s="34"/>
      <c r="C80" s="25" t="s">
        <v>153</v>
      </c>
      <c r="D80" s="25"/>
      <c r="E80" s="25"/>
      <c r="F80" s="35">
        <v>297</v>
      </c>
      <c r="G80" s="35">
        <v>301</v>
      </c>
      <c r="H80" s="25">
        <f t="shared" si="12"/>
        <v>4</v>
      </c>
      <c r="I80" s="35"/>
      <c r="J80" s="25">
        <v>3.6</v>
      </c>
      <c r="K80" s="25">
        <f t="shared" si="13"/>
        <v>14.4</v>
      </c>
      <c r="L80" s="35"/>
    </row>
    <row r="81" s="1" customFormat="1" ht="18" customHeight="1" spans="1:12">
      <c r="A81" s="34"/>
      <c r="B81" s="34"/>
      <c r="C81" s="25" t="s">
        <v>154</v>
      </c>
      <c r="D81" s="25"/>
      <c r="E81" s="25"/>
      <c r="F81" s="35">
        <v>98</v>
      </c>
      <c r="G81" s="35">
        <v>100</v>
      </c>
      <c r="H81" s="25">
        <f t="shared" si="12"/>
        <v>2</v>
      </c>
      <c r="I81" s="35"/>
      <c r="J81" s="25">
        <v>3.6</v>
      </c>
      <c r="K81" s="25">
        <f t="shared" si="13"/>
        <v>7.2</v>
      </c>
      <c r="L81" s="35"/>
    </row>
    <row r="82" s="1" customFormat="1" ht="18" customHeight="1" spans="1:12">
      <c r="A82" s="34"/>
      <c r="B82" s="34"/>
      <c r="C82" s="25" t="s">
        <v>155</v>
      </c>
      <c r="D82" s="25"/>
      <c r="E82" s="25"/>
      <c r="F82" s="35">
        <v>701</v>
      </c>
      <c r="G82" s="35">
        <v>718</v>
      </c>
      <c r="H82" s="25">
        <f t="shared" si="12"/>
        <v>17</v>
      </c>
      <c r="I82" s="35"/>
      <c r="J82" s="25">
        <v>3.6</v>
      </c>
      <c r="K82" s="25">
        <f t="shared" si="13"/>
        <v>61.2</v>
      </c>
      <c r="L82" s="35"/>
    </row>
    <row r="83" s="1" customFormat="1" ht="18" customHeight="1" spans="1:12">
      <c r="A83" s="34"/>
      <c r="B83" s="34"/>
      <c r="C83" s="24" t="s">
        <v>156</v>
      </c>
      <c r="D83" s="24"/>
      <c r="E83" s="24"/>
      <c r="F83" s="35">
        <v>72</v>
      </c>
      <c r="G83" s="35">
        <v>73</v>
      </c>
      <c r="H83" s="25">
        <f t="shared" si="12"/>
        <v>1</v>
      </c>
      <c r="I83" s="35"/>
      <c r="J83" s="25">
        <v>3.6</v>
      </c>
      <c r="K83" s="25">
        <f t="shared" si="13"/>
        <v>3.6</v>
      </c>
      <c r="L83" s="35"/>
    </row>
    <row r="84" s="1" customFormat="1" ht="18" customHeight="1" spans="1:12">
      <c r="A84" s="34"/>
      <c r="B84" s="34"/>
      <c r="C84" s="24" t="s">
        <v>157</v>
      </c>
      <c r="D84" s="24"/>
      <c r="E84" s="24"/>
      <c r="F84" s="35">
        <v>874</v>
      </c>
      <c r="G84" s="35">
        <v>874</v>
      </c>
      <c r="H84" s="25">
        <f t="shared" si="12"/>
        <v>0</v>
      </c>
      <c r="I84" s="35"/>
      <c r="J84" s="25">
        <v>3.6</v>
      </c>
      <c r="K84" s="25">
        <f t="shared" si="13"/>
        <v>0</v>
      </c>
      <c r="L84" s="35"/>
    </row>
    <row r="85" s="1" customFormat="1" ht="18" customHeight="1" spans="1:12">
      <c r="A85" s="34"/>
      <c r="B85" s="34"/>
      <c r="C85" s="36" t="s">
        <v>158</v>
      </c>
      <c r="D85" s="37"/>
      <c r="E85" s="38"/>
      <c r="F85" s="35">
        <v>809</v>
      </c>
      <c r="G85" s="35">
        <v>847</v>
      </c>
      <c r="H85" s="25">
        <f t="shared" si="12"/>
        <v>38</v>
      </c>
      <c r="I85" s="35"/>
      <c r="J85" s="25">
        <v>3.6</v>
      </c>
      <c r="K85" s="25">
        <f t="shared" si="13"/>
        <v>136.8</v>
      </c>
      <c r="L85" s="35"/>
    </row>
    <row r="86" s="1" customFormat="1" ht="18" customHeight="1" spans="1:12">
      <c r="A86" s="34"/>
      <c r="B86" s="34"/>
      <c r="C86" s="24" t="s">
        <v>161</v>
      </c>
      <c r="D86" s="24"/>
      <c r="E86" s="24"/>
      <c r="F86" s="35">
        <v>23</v>
      </c>
      <c r="G86" s="35">
        <v>39</v>
      </c>
      <c r="H86" s="25">
        <f t="shared" si="12"/>
        <v>16</v>
      </c>
      <c r="I86" s="35"/>
      <c r="J86" s="25">
        <v>3.6</v>
      </c>
      <c r="K86" s="25">
        <f t="shared" si="13"/>
        <v>57.6</v>
      </c>
      <c r="L86" s="35"/>
    </row>
    <row r="87" s="1" customFormat="1" ht="18" customHeight="1" spans="1:12">
      <c r="A87" s="34"/>
      <c r="B87" s="34"/>
      <c r="C87" s="24" t="s">
        <v>220</v>
      </c>
      <c r="D87" s="24"/>
      <c r="E87" s="24"/>
      <c r="F87" s="35">
        <v>1</v>
      </c>
      <c r="G87" s="35">
        <v>4</v>
      </c>
      <c r="H87" s="25">
        <f t="shared" si="12"/>
        <v>3</v>
      </c>
      <c r="I87" s="35"/>
      <c r="J87" s="25">
        <v>3.6</v>
      </c>
      <c r="K87" s="25">
        <f t="shared" si="13"/>
        <v>10.8</v>
      </c>
      <c r="L87" s="35"/>
    </row>
    <row r="88" s="1" customFormat="1" ht="18" customHeight="1" spans="1:12">
      <c r="A88" s="34"/>
      <c r="B88" s="34"/>
      <c r="C88" s="24" t="s">
        <v>163</v>
      </c>
      <c r="D88" s="24"/>
      <c r="E88" s="24"/>
      <c r="F88" s="35">
        <v>2</v>
      </c>
      <c r="G88" s="35">
        <v>32</v>
      </c>
      <c r="H88" s="25">
        <f t="shared" si="12"/>
        <v>30</v>
      </c>
      <c r="I88" s="35"/>
      <c r="J88" s="25">
        <v>3.6</v>
      </c>
      <c r="K88" s="25">
        <f t="shared" si="13"/>
        <v>108</v>
      </c>
      <c r="L88" s="35"/>
    </row>
    <row r="89" s="1" customFormat="1" ht="18" customHeight="1" spans="1:12">
      <c r="A89" s="34"/>
      <c r="B89" s="34"/>
      <c r="C89" s="24" t="s">
        <v>164</v>
      </c>
      <c r="D89" s="24"/>
      <c r="E89" s="24"/>
      <c r="F89" s="35">
        <v>291</v>
      </c>
      <c r="G89" s="35">
        <v>331</v>
      </c>
      <c r="H89" s="25">
        <f t="shared" si="12"/>
        <v>40</v>
      </c>
      <c r="I89" s="35"/>
      <c r="J89" s="25">
        <v>3.6</v>
      </c>
      <c r="K89" s="25">
        <f t="shared" si="13"/>
        <v>144</v>
      </c>
      <c r="L89" s="35"/>
    </row>
    <row r="90" s="1" customFormat="1" ht="18" customHeight="1" spans="1:12">
      <c r="A90" s="34"/>
      <c r="B90" s="34"/>
      <c r="C90" s="24"/>
      <c r="D90" s="24"/>
      <c r="E90" s="24"/>
      <c r="F90" s="35"/>
      <c r="G90" s="35"/>
      <c r="H90" s="25"/>
      <c r="I90" s="35"/>
      <c r="J90" s="35"/>
      <c r="K90" s="35"/>
      <c r="L90" s="35"/>
    </row>
    <row r="91" s="1" customFormat="1" ht="18" customHeight="1" spans="1:12">
      <c r="A91" s="34"/>
      <c r="B91" s="34"/>
      <c r="C91" s="24" t="s">
        <v>165</v>
      </c>
      <c r="D91" s="24"/>
      <c r="E91" s="24"/>
      <c r="F91" s="35">
        <v>4326</v>
      </c>
      <c r="G91" s="35">
        <v>4374</v>
      </c>
      <c r="H91" s="25">
        <f>G91-F91</f>
        <v>48</v>
      </c>
      <c r="I91" s="35"/>
      <c r="J91" s="35"/>
      <c r="K91" s="35"/>
      <c r="L91" s="35"/>
    </row>
    <row r="92" s="1" customFormat="1" ht="18" customHeight="1" spans="1:12">
      <c r="A92" s="39"/>
      <c r="B92" s="39"/>
      <c r="C92" s="24" t="s">
        <v>166</v>
      </c>
      <c r="D92" s="24"/>
      <c r="E92" s="24"/>
      <c r="F92" s="35">
        <v>1252</v>
      </c>
      <c r="G92" s="35">
        <v>1276</v>
      </c>
      <c r="H92" s="25">
        <f>G92-F92</f>
        <v>24</v>
      </c>
      <c r="I92" s="35"/>
      <c r="J92" s="35"/>
      <c r="K92" s="35"/>
      <c r="L92" s="35"/>
    </row>
  </sheetData>
  <mergeCells count="114">
    <mergeCell ref="A1:L1"/>
    <mergeCell ref="B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D19:E19"/>
    <mergeCell ref="D20:E20"/>
    <mergeCell ref="D21:E21"/>
    <mergeCell ref="D22:E22"/>
    <mergeCell ref="D23:E23"/>
    <mergeCell ref="C24:E24"/>
    <mergeCell ref="D25:E25"/>
    <mergeCell ref="D26:E26"/>
    <mergeCell ref="D27:E27"/>
    <mergeCell ref="D28:E28"/>
    <mergeCell ref="C29:E29"/>
    <mergeCell ref="D30:E30"/>
    <mergeCell ref="D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A43:E43"/>
    <mergeCell ref="D44:E44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C57:E57"/>
    <mergeCell ref="B58:E58"/>
    <mergeCell ref="B59:E59"/>
    <mergeCell ref="B60:E60"/>
    <mergeCell ref="B61:E61"/>
    <mergeCell ref="B62:E62"/>
    <mergeCell ref="B63:E63"/>
    <mergeCell ref="B68:E68"/>
    <mergeCell ref="B69:E69"/>
    <mergeCell ref="B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91:E91"/>
    <mergeCell ref="C92:E92"/>
    <mergeCell ref="A3:A42"/>
    <mergeCell ref="A44:A58"/>
    <mergeCell ref="A59:A61"/>
    <mergeCell ref="A62:A70"/>
    <mergeCell ref="A71:A92"/>
    <mergeCell ref="B3:B6"/>
    <mergeCell ref="B7:B10"/>
    <mergeCell ref="B11:B14"/>
    <mergeCell ref="B15:B18"/>
    <mergeCell ref="B19:B24"/>
    <mergeCell ref="B25:B29"/>
    <mergeCell ref="B32:B42"/>
    <mergeCell ref="B44:B51"/>
    <mergeCell ref="B52:B57"/>
    <mergeCell ref="B71:B92"/>
    <mergeCell ref="C19:C20"/>
    <mergeCell ref="C21:C23"/>
    <mergeCell ref="C25:C26"/>
    <mergeCell ref="C27:C28"/>
    <mergeCell ref="C30:C31"/>
    <mergeCell ref="C44:C47"/>
    <mergeCell ref="C48:C51"/>
    <mergeCell ref="C52:C53"/>
    <mergeCell ref="C54:C55"/>
    <mergeCell ref="L3:L12"/>
    <mergeCell ref="L15:L17"/>
    <mergeCell ref="L19:L28"/>
    <mergeCell ref="B64:D67"/>
    <mergeCell ref="C89:E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电表2021年10月</vt:lpstr>
      <vt:lpstr>水表2021年10月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</dc:creator>
  <cp:lastModifiedBy>Amber Chen</cp:lastModifiedBy>
  <dcterms:created xsi:type="dcterms:W3CDTF">2015-06-05T18:17:00Z</dcterms:created>
  <dcterms:modified xsi:type="dcterms:W3CDTF">2022-03-24T07:34:00Z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2202482F916D4D5BABE47F9961CBDEF4</vt:lpwstr>
  </property>
  <property fmtid="{D5CDD505-2E9C-101B-9397-08002B2CF9AE}" pid="3" name="KSOProductBuildVer">
    <vt:lpwstr>2052-11.1.0.11365</vt:lpwstr>
  </property>
</Properties>
</file>